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halise.turgut\Desktop\"/>
    </mc:Choice>
  </mc:AlternateContent>
  <xr:revisionPtr revIDLastSave="0" documentId="13_ncr:1_{1395121A-E8D1-4116-A5F2-C487B9FC9AE0}" xr6:coauthVersionLast="36" xr6:coauthVersionMax="36" xr10:uidLastSave="{00000000-0000-0000-0000-000000000000}"/>
  <bookViews>
    <workbookView xWindow="0" yWindow="0" windowWidth="28800" windowHeight="12240" tabRatio="164" firstSheet="6" activeTab="6" xr2:uid="{00000000-000D-0000-FFFF-FFFF00000000}"/>
  </bookViews>
  <sheets>
    <sheet name="KREDİKARTI-GARANTİ" sheetId="1" r:id="rId1"/>
    <sheet name="KREDİKARTI-AKBANK" sheetId="3" r:id="rId2"/>
    <sheet name="KREDİKARTI-İŞBANK" sheetId="4" r:id="rId3"/>
    <sheet name="KREDİKARTI-VAKIFBANK" sheetId="16" r:id="rId4"/>
    <sheet name="KREDİKARTI-ZİRAAT" sheetId="17" r:id="rId5"/>
    <sheet name="KREDİKARTI-YKB" sheetId="6" r:id="rId6"/>
    <sheet name="KREDİKARTIİCMAL" sheetId="13" r:id="rId7"/>
  </sheets>
  <calcPr calcId="191029"/>
</workbook>
</file>

<file path=xl/calcChain.xml><?xml version="1.0" encoding="utf-8"?>
<calcChain xmlns="http://schemas.openxmlformats.org/spreadsheetml/2006/main">
  <c r="I11" i="13" l="1"/>
  <c r="I12" i="13"/>
  <c r="I17" i="13"/>
  <c r="H11" i="13"/>
  <c r="H12" i="13"/>
  <c r="H13" i="13"/>
  <c r="I13" i="13" s="1"/>
  <c r="H14" i="13"/>
  <c r="I14" i="13" s="1"/>
  <c r="H15" i="13"/>
  <c r="I15" i="13" s="1"/>
  <c r="H16" i="13"/>
  <c r="I16" i="13" s="1"/>
  <c r="H17" i="13"/>
  <c r="H18" i="13"/>
  <c r="I18" i="13" s="1"/>
  <c r="H9" i="13"/>
  <c r="I9" i="13" s="1"/>
  <c r="H10" i="13"/>
  <c r="I10" i="13" s="1"/>
  <c r="H8" i="13"/>
  <c r="I8" i="13" s="1"/>
  <c r="L12" i="17" l="1"/>
  <c r="L11" i="17"/>
  <c r="L10" i="17"/>
  <c r="L9" i="17"/>
  <c r="L8" i="17"/>
  <c r="L7" i="17"/>
  <c r="L6" i="17"/>
  <c r="L5" i="17"/>
  <c r="L4" i="17"/>
  <c r="L3" i="17"/>
  <c r="B14" i="13" l="1"/>
  <c r="B15" i="13"/>
  <c r="B16" i="13"/>
  <c r="B17" i="13"/>
  <c r="B18" i="13"/>
  <c r="C18" i="13"/>
  <c r="B13" i="13"/>
  <c r="C13" i="13" s="1"/>
  <c r="Y12" i="13" l="1"/>
  <c r="Y13" i="13"/>
  <c r="Y14" i="13"/>
  <c r="Y15" i="13"/>
  <c r="Y16" i="13"/>
  <c r="Y17" i="13"/>
  <c r="Y18" i="13"/>
  <c r="Y11" i="13"/>
  <c r="Z11" i="13" l="1"/>
  <c r="Z12" i="13"/>
  <c r="Z13" i="13"/>
  <c r="Z14" i="13"/>
  <c r="Z15" i="13"/>
  <c r="Z16" i="13"/>
  <c r="Z17" i="13"/>
  <c r="Z18" i="13"/>
  <c r="V13" i="13"/>
  <c r="W13" i="13" s="1"/>
  <c r="K9" i="16"/>
  <c r="K8" i="16"/>
  <c r="K7" i="16"/>
  <c r="K6" i="16"/>
  <c r="K5" i="16"/>
  <c r="K4" i="16"/>
  <c r="K3" i="16"/>
  <c r="L12" i="1" l="1"/>
  <c r="L11" i="1"/>
  <c r="L10" i="1"/>
  <c r="L9" i="1"/>
  <c r="L8" i="1"/>
  <c r="L7" i="1"/>
  <c r="L6" i="1"/>
  <c r="L5" i="1"/>
  <c r="L4" i="1"/>
  <c r="L3" i="1"/>
  <c r="K12" i="6" l="1"/>
  <c r="K11" i="6"/>
  <c r="K10" i="6"/>
  <c r="K9" i="6"/>
  <c r="K8" i="6"/>
  <c r="K7" i="6"/>
  <c r="K6" i="6"/>
  <c r="K5" i="6"/>
  <c r="K4" i="6"/>
  <c r="K3" i="6"/>
  <c r="K2" i="3" l="1"/>
  <c r="K12" i="3"/>
  <c r="K11" i="3"/>
  <c r="K10" i="3"/>
  <c r="K9" i="3"/>
  <c r="K8" i="3"/>
  <c r="K7" i="3"/>
  <c r="K6" i="3"/>
  <c r="K5" i="3"/>
  <c r="K4" i="3"/>
  <c r="K3" i="3"/>
  <c r="K12" i="4" l="1"/>
  <c r="K11" i="4"/>
  <c r="K10" i="4"/>
  <c r="K9" i="4"/>
  <c r="K8" i="4"/>
  <c r="K7" i="4"/>
  <c r="K6" i="4"/>
  <c r="K5" i="4"/>
  <c r="K4" i="4"/>
  <c r="K3" i="4"/>
  <c r="K2" i="4"/>
  <c r="H3" i="17" l="1"/>
  <c r="E5" i="6" l="1"/>
  <c r="E4" i="6"/>
  <c r="E3" i="6"/>
  <c r="B8" i="13" l="1"/>
  <c r="C8" i="13" s="1"/>
  <c r="G3" i="6" l="1"/>
  <c r="H3" i="6" s="1"/>
  <c r="I3" i="6" s="1"/>
  <c r="H6" i="1" l="1"/>
  <c r="I6" i="1" s="1"/>
  <c r="J6" i="1" s="1"/>
  <c r="H2" i="1"/>
  <c r="J2" i="1"/>
  <c r="S7" i="13" l="1"/>
  <c r="T7" i="13" s="1"/>
  <c r="V7" i="13"/>
  <c r="W7" i="13" s="1"/>
  <c r="Y7" i="13" l="1"/>
  <c r="Z7" i="13" s="1"/>
  <c r="E6" i="6" l="1"/>
  <c r="E7" i="6"/>
  <c r="E8" i="6"/>
  <c r="E9" i="6"/>
  <c r="E10" i="6"/>
  <c r="E11" i="6"/>
  <c r="E12" i="6"/>
  <c r="E2" i="3"/>
  <c r="E13" i="13" s="1"/>
  <c r="F13" i="13" s="1"/>
  <c r="G2" i="3"/>
  <c r="H2" i="3" s="1"/>
  <c r="I2" i="3" s="1"/>
  <c r="H3" i="1"/>
  <c r="I3" i="1" s="1"/>
  <c r="J3" i="1" s="1"/>
  <c r="G2" i="4"/>
  <c r="H2" i="4" s="1"/>
  <c r="I2" i="4" s="1"/>
  <c r="I3" i="17"/>
  <c r="J3" i="17" s="1"/>
  <c r="E3" i="17"/>
  <c r="V14" i="13" s="1"/>
  <c r="W14" i="13" s="1"/>
  <c r="I2" i="1"/>
  <c r="G12" i="4"/>
  <c r="H12" i="4" s="1"/>
  <c r="I12" i="4" s="1"/>
  <c r="G11" i="4"/>
  <c r="H11" i="4" s="1"/>
  <c r="I11" i="4" s="1"/>
  <c r="G10" i="4"/>
  <c r="H10" i="4" s="1"/>
  <c r="I10" i="4" s="1"/>
  <c r="G9" i="4"/>
  <c r="H9" i="4" s="1"/>
  <c r="I9" i="4" s="1"/>
  <c r="G8" i="4"/>
  <c r="H8" i="4" s="1"/>
  <c r="I8" i="4" s="1"/>
  <c r="G7" i="4"/>
  <c r="H7" i="4" s="1"/>
  <c r="I7" i="4" s="1"/>
  <c r="G6" i="4"/>
  <c r="H6" i="4" s="1"/>
  <c r="I6" i="4" s="1"/>
  <c r="G5" i="4"/>
  <c r="H5" i="4" s="1"/>
  <c r="I5" i="4" s="1"/>
  <c r="G4" i="4"/>
  <c r="H4" i="4" s="1"/>
  <c r="I4" i="4" s="1"/>
  <c r="G3" i="4"/>
  <c r="H3" i="4" s="1"/>
  <c r="I3" i="4" s="1"/>
  <c r="E12" i="4"/>
  <c r="E11" i="4"/>
  <c r="E10" i="4"/>
  <c r="E9" i="4"/>
  <c r="E8" i="4"/>
  <c r="E7" i="4"/>
  <c r="E6" i="4"/>
  <c r="E5" i="4"/>
  <c r="E4" i="4"/>
  <c r="E3" i="4"/>
  <c r="E2" i="4"/>
  <c r="S11" i="13"/>
  <c r="T11" i="13" s="1"/>
  <c r="E9" i="16"/>
  <c r="S18" i="13" s="1"/>
  <c r="T18" i="13" s="1"/>
  <c r="E8" i="16"/>
  <c r="S17" i="13" s="1"/>
  <c r="T17" i="13" s="1"/>
  <c r="E7" i="16"/>
  <c r="S16" i="13" s="1"/>
  <c r="T16" i="13" s="1"/>
  <c r="B7" i="13"/>
  <c r="C7" i="13" s="1"/>
  <c r="E3" i="16"/>
  <c r="S12" i="13" s="1"/>
  <c r="T12" i="13" s="1"/>
  <c r="E3" i="1"/>
  <c r="B9" i="13" s="1"/>
  <c r="C9" i="13" s="1"/>
  <c r="H12" i="17"/>
  <c r="I12" i="17" s="1"/>
  <c r="J12" i="17" s="1"/>
  <c r="E12" i="17"/>
  <c r="H11" i="17"/>
  <c r="I11" i="17" s="1"/>
  <c r="J11" i="17" s="1"/>
  <c r="E11" i="17"/>
  <c r="H10" i="17"/>
  <c r="I10" i="17" s="1"/>
  <c r="J10" i="17" s="1"/>
  <c r="E10" i="17"/>
  <c r="H9" i="17"/>
  <c r="I9" i="17" s="1"/>
  <c r="J9" i="17" s="1"/>
  <c r="E9" i="17"/>
  <c r="H8" i="17"/>
  <c r="I8" i="17" s="1"/>
  <c r="J8" i="17" s="1"/>
  <c r="E8" i="17"/>
  <c r="H7" i="17"/>
  <c r="I7" i="17" s="1"/>
  <c r="J7" i="17" s="1"/>
  <c r="E7" i="17"/>
  <c r="V18" i="13" s="1"/>
  <c r="W18" i="13" s="1"/>
  <c r="H6" i="17"/>
  <c r="I6" i="17" s="1"/>
  <c r="J6" i="17" s="1"/>
  <c r="E6" i="17"/>
  <c r="V17" i="13" s="1"/>
  <c r="W17" i="13" s="1"/>
  <c r="H5" i="17"/>
  <c r="I5" i="17" s="1"/>
  <c r="J5" i="17" s="1"/>
  <c r="E5" i="17"/>
  <c r="V16" i="13" s="1"/>
  <c r="W16" i="13" s="1"/>
  <c r="H4" i="17"/>
  <c r="I4" i="17" s="1"/>
  <c r="J4" i="17" s="1"/>
  <c r="E4" i="17"/>
  <c r="V15" i="13" s="1"/>
  <c r="W15" i="13" s="1"/>
  <c r="H2" i="17"/>
  <c r="I2" i="17"/>
  <c r="J2" i="17"/>
  <c r="E12" i="1"/>
  <c r="E12" i="3"/>
  <c r="E11" i="3"/>
  <c r="E10" i="3"/>
  <c r="E9" i="3"/>
  <c r="E8" i="3"/>
  <c r="E7" i="3"/>
  <c r="E18" i="13" s="1"/>
  <c r="F18" i="13" s="1"/>
  <c r="E6" i="3"/>
  <c r="E17" i="13" s="1"/>
  <c r="F17" i="13" s="1"/>
  <c r="E5" i="3"/>
  <c r="E16" i="13" s="1"/>
  <c r="F16" i="13" s="1"/>
  <c r="E4" i="3"/>
  <c r="E15" i="13" s="1"/>
  <c r="F15" i="13" s="1"/>
  <c r="E3" i="3"/>
  <c r="E14" i="13" s="1"/>
  <c r="F14" i="13" s="1"/>
  <c r="E11" i="1"/>
  <c r="C17" i="13" s="1"/>
  <c r="G12" i="3"/>
  <c r="H12" i="3" s="1"/>
  <c r="I12" i="3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6" i="3"/>
  <c r="H6" i="3" s="1"/>
  <c r="I6" i="3" s="1"/>
  <c r="G5" i="3"/>
  <c r="H5" i="3" s="1"/>
  <c r="I5" i="3" s="1"/>
  <c r="G4" i="3"/>
  <c r="G3" i="3"/>
  <c r="H3" i="3" s="1"/>
  <c r="I3" i="3" s="1"/>
  <c r="E10" i="1"/>
  <c r="C16" i="13" s="1"/>
  <c r="E9" i="1"/>
  <c r="C15" i="13" s="1"/>
  <c r="E8" i="1"/>
  <c r="C14" i="13" s="1"/>
  <c r="E7" i="1"/>
  <c r="E6" i="1"/>
  <c r="E5" i="1"/>
  <c r="E4" i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H5" i="1"/>
  <c r="I5" i="1" s="1"/>
  <c r="J5" i="1" s="1"/>
  <c r="H4" i="1"/>
  <c r="I4" i="1" s="1"/>
  <c r="J4" i="1" s="1"/>
  <c r="E6" i="16"/>
  <c r="S15" i="13" s="1"/>
  <c r="T15" i="13" s="1"/>
  <c r="E5" i="16"/>
  <c r="S14" i="13" s="1"/>
  <c r="T14" i="13" s="1"/>
  <c r="E4" i="16"/>
  <c r="S13" i="13" s="1"/>
  <c r="T13" i="13" s="1"/>
  <c r="P11" i="13"/>
  <c r="Q11" i="13" s="1"/>
  <c r="P12" i="13"/>
  <c r="Q12" i="13" s="1"/>
  <c r="P13" i="13"/>
  <c r="Q13" i="13" s="1"/>
  <c r="P14" i="13"/>
  <c r="Q14" i="13" s="1"/>
  <c r="P15" i="13"/>
  <c r="Q15" i="13" s="1"/>
  <c r="P16" i="13"/>
  <c r="Q16" i="13" s="1"/>
  <c r="P17" i="13"/>
  <c r="Q17" i="13" s="1"/>
  <c r="P18" i="13"/>
  <c r="Q18" i="13" s="1"/>
  <c r="P9" i="13"/>
  <c r="Q9" i="13" s="1"/>
  <c r="P10" i="13"/>
  <c r="Q10" i="13" s="1"/>
  <c r="P8" i="13"/>
  <c r="Q8" i="13" s="1"/>
  <c r="P7" i="13"/>
  <c r="Q7" i="13" s="1"/>
  <c r="M15" i="13"/>
  <c r="N15" i="13" s="1"/>
  <c r="M16" i="13"/>
  <c r="N16" i="13" s="1"/>
  <c r="M14" i="13"/>
  <c r="N14" i="13" s="1"/>
  <c r="G12" i="6"/>
  <c r="H12" i="6" s="1"/>
  <c r="I12" i="6" s="1"/>
  <c r="G11" i="6"/>
  <c r="H11" i="6" s="1"/>
  <c r="I11" i="6" s="1"/>
  <c r="G10" i="6"/>
  <c r="H10" i="6" s="1"/>
  <c r="I10" i="6" s="1"/>
  <c r="M7" i="13"/>
  <c r="N7" i="13" s="1"/>
  <c r="H7" i="13"/>
  <c r="I7" i="13" s="1"/>
  <c r="E7" i="13"/>
  <c r="F7" i="13" s="1"/>
  <c r="G12" i="16"/>
  <c r="H12" i="16"/>
  <c r="I12" i="16"/>
  <c r="G11" i="16"/>
  <c r="H11" i="16"/>
  <c r="I11" i="16"/>
  <c r="G10" i="16"/>
  <c r="H10" i="16"/>
  <c r="I10" i="16"/>
  <c r="G9" i="16"/>
  <c r="H9" i="16" s="1"/>
  <c r="I9" i="16" s="1"/>
  <c r="G8" i="16"/>
  <c r="H8" i="16" s="1"/>
  <c r="I8" i="16" s="1"/>
  <c r="G7" i="16"/>
  <c r="H7" i="16" s="1"/>
  <c r="I7" i="16" s="1"/>
  <c r="G6" i="16"/>
  <c r="H6" i="16" s="1"/>
  <c r="I6" i="16" s="1"/>
  <c r="G5" i="16"/>
  <c r="H5" i="16" s="1"/>
  <c r="I5" i="16" s="1"/>
  <c r="G4" i="16"/>
  <c r="H4" i="16" s="1"/>
  <c r="I4" i="16" s="1"/>
  <c r="G3" i="16"/>
  <c r="H3" i="16" s="1"/>
  <c r="I3" i="16" s="1"/>
  <c r="G2" i="16"/>
  <c r="H2" i="16"/>
  <c r="I2" i="16"/>
  <c r="K14" i="13"/>
  <c r="L14" i="13" s="1"/>
  <c r="K15" i="13"/>
  <c r="L15" i="13" s="1"/>
  <c r="K13" i="13"/>
  <c r="L13" i="13" s="1"/>
  <c r="K7" i="13"/>
  <c r="L7" i="13" s="1"/>
  <c r="G8" i="6"/>
  <c r="H8" i="6" s="1"/>
  <c r="I8" i="6" s="1"/>
  <c r="G9" i="6"/>
  <c r="H9" i="6" s="1"/>
  <c r="I9" i="6" s="1"/>
  <c r="G4" i="6"/>
  <c r="H4" i="6" s="1"/>
  <c r="I4" i="6" s="1"/>
  <c r="G5" i="6"/>
  <c r="H5" i="6" s="1"/>
  <c r="I5" i="6" s="1"/>
  <c r="G6" i="6"/>
  <c r="H6" i="6" s="1"/>
  <c r="I6" i="6" s="1"/>
  <c r="G7" i="6"/>
  <c r="H7" i="6" s="1"/>
  <c r="I7" i="6" s="1"/>
  <c r="G2" i="6"/>
  <c r="H2" i="6" s="1"/>
  <c r="I2" i="6" s="1"/>
  <c r="H4" i="3" l="1"/>
  <c r="I4" i="3" s="1"/>
  <c r="M17" i="13"/>
  <c r="N17" i="13" s="1"/>
  <c r="M18" i="13"/>
  <c r="N18" i="13" s="1"/>
</calcChain>
</file>

<file path=xl/sharedStrings.xml><?xml version="1.0" encoding="utf-8"?>
<sst xmlns="http://schemas.openxmlformats.org/spreadsheetml/2006/main" count="207" uniqueCount="44">
  <si>
    <t>HESABA GEÇECEK TUTAR</t>
  </si>
  <si>
    <t>VADE</t>
  </si>
  <si>
    <t>TOPLAM MALİYET</t>
  </si>
  <si>
    <t>POSA GİRİLMESİ GEREKEN RAKAM</t>
  </si>
  <si>
    <t>YKB</t>
  </si>
  <si>
    <t>HALK</t>
  </si>
  <si>
    <t>AXESS</t>
  </si>
  <si>
    <t>MAXİMUM</t>
  </si>
  <si>
    <t>WORLD</t>
  </si>
  <si>
    <t>FİNANSBANK</t>
  </si>
  <si>
    <t>CARDFİNANS</t>
  </si>
  <si>
    <t>TUTAR GİRİNİZ</t>
  </si>
  <si>
    <t>BONUS</t>
  </si>
  <si>
    <t>AYLIK</t>
  </si>
  <si>
    <t>ÖDENECEK</t>
  </si>
  <si>
    <t>-</t>
  </si>
  <si>
    <t>PARAF</t>
  </si>
  <si>
    <r>
      <t xml:space="preserve">* Yukarıdaki tablo Bankaların </t>
    </r>
    <r>
      <rPr>
        <b/>
        <u/>
        <sz val="12"/>
        <rFont val="Arial"/>
        <family val="2"/>
        <charset val="162"/>
      </rPr>
      <t>güncel</t>
    </r>
    <r>
      <rPr>
        <b/>
        <sz val="12"/>
        <rFont val="Arial"/>
        <family val="2"/>
        <charset val="162"/>
      </rPr>
      <t xml:space="preserve"> faiz oranlarına ve </t>
    </r>
    <r>
      <rPr>
        <b/>
        <u/>
        <sz val="12"/>
        <rFont val="Arial"/>
        <family val="2"/>
        <charset val="162"/>
      </rPr>
      <t>güncel</t>
    </r>
    <r>
      <rPr>
        <b/>
        <sz val="12"/>
        <rFont val="Arial"/>
        <family val="2"/>
        <charset val="162"/>
      </rPr>
      <t xml:space="preserve"> artı taksit şartlarına göre çalışmaktadır</t>
    </r>
    <r>
      <rPr>
        <b/>
        <u/>
        <sz val="12"/>
        <rFont val="Arial"/>
        <family val="2"/>
        <charset val="162"/>
      </rPr>
      <t>.Oluşacak değişiklikler tabloya yansıtılacaktır.</t>
    </r>
  </si>
  <si>
    <t>Peşin</t>
  </si>
  <si>
    <t>Girilecek</t>
  </si>
  <si>
    <t>Taksit Sayısı</t>
  </si>
  <si>
    <t>3+6</t>
  </si>
  <si>
    <t>* Akbank Ticari kartlar dahil değildir.</t>
  </si>
  <si>
    <t>2+6</t>
  </si>
  <si>
    <t>4+6</t>
  </si>
  <si>
    <t>5+6</t>
  </si>
  <si>
    <t>6+6</t>
  </si>
  <si>
    <t>3+3</t>
  </si>
  <si>
    <t>4+3</t>
  </si>
  <si>
    <t>5+3</t>
  </si>
  <si>
    <t>6+3</t>
  </si>
  <si>
    <t>7+3</t>
  </si>
  <si>
    <t>8+3</t>
  </si>
  <si>
    <t>9+3</t>
  </si>
  <si>
    <t>ZİRAAT</t>
  </si>
  <si>
    <t>2+3</t>
  </si>
  <si>
    <t>VAKIFBANK WORLD</t>
  </si>
  <si>
    <t>2+5</t>
  </si>
  <si>
    <t>3+5</t>
  </si>
  <si>
    <t>4+5</t>
  </si>
  <si>
    <t>5+5</t>
  </si>
  <si>
    <t>6+5</t>
  </si>
  <si>
    <t>7+5</t>
  </si>
  <si>
    <t xml:space="preserve">YAPIKREDİ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</si>
</sst>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Y_T_L_-;\-* #,##0.00\ _Y_T_L_-;_-* &quot;-&quot;??\ _Y_T_L_-;_-@_-"/>
    <numFmt numFmtId="165" formatCode="_-* #,##0_-;\-* #,##0_-;_-* &quot;-&quot;??_-;_-@_-"/>
    <numFmt numFmtId="166" formatCode="0.00000"/>
    <numFmt numFmtId="167" formatCode="0.0000"/>
  </numFmts>
  <fonts count="12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6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6"/>
      <color indexed="9"/>
      <name val="Arial"/>
      <family val="2"/>
      <charset val="162"/>
    </font>
    <font>
      <b/>
      <u/>
      <sz val="12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0"/>
      <name val="Arial"/>
      <family val="2"/>
      <charset val="162"/>
    </font>
    <font>
      <b/>
      <u/>
      <sz val="10"/>
      <color theme="0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3" fontId="7" fillId="5" borderId="5" xfId="1" applyNumberFormat="1" applyFont="1" applyFill="1" applyBorder="1" applyAlignment="1">
      <alignment horizontal="center"/>
    </xf>
    <xf numFmtId="3" fontId="7" fillId="4" borderId="5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3" fontId="7" fillId="4" borderId="4" xfId="1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3" fontId="7" fillId="6" borderId="5" xfId="1" applyNumberFormat="1" applyFont="1" applyFill="1" applyBorder="1" applyAlignment="1">
      <alignment horizontal="center"/>
    </xf>
    <xf numFmtId="3" fontId="7" fillId="6" borderId="4" xfId="1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3" fontId="3" fillId="7" borderId="5" xfId="1" applyNumberFormat="1" applyFont="1" applyFill="1" applyBorder="1" applyAlignment="1">
      <alignment horizontal="center"/>
    </xf>
    <xf numFmtId="3" fontId="3" fillId="8" borderId="5" xfId="1" applyNumberFormat="1" applyFont="1" applyFill="1" applyBorder="1" applyAlignment="1">
      <alignment horizontal="center"/>
    </xf>
    <xf numFmtId="3" fontId="3" fillId="7" borderId="4" xfId="1" applyNumberFormat="1" applyFont="1" applyFill="1" applyBorder="1" applyAlignment="1">
      <alignment horizontal="center"/>
    </xf>
    <xf numFmtId="3" fontId="3" fillId="8" borderId="4" xfId="1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4" fontId="3" fillId="2" borderId="6" xfId="1" applyNumberFormat="1" applyFont="1" applyFill="1" applyBorder="1" applyAlignment="1" applyProtection="1">
      <alignment horizontal="center"/>
      <protection locked="0" hidden="1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left"/>
    </xf>
    <xf numFmtId="0" fontId="5" fillId="0" borderId="0" xfId="0" applyFont="1"/>
    <xf numFmtId="0" fontId="4" fillId="2" borderId="5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3" fontId="7" fillId="9" borderId="5" xfId="1" applyNumberFormat="1" applyFont="1" applyFill="1" applyBorder="1" applyAlignment="1">
      <alignment horizontal="center"/>
    </xf>
    <xf numFmtId="3" fontId="7" fillId="9" borderId="4" xfId="1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3" fontId="7" fillId="11" borderId="5" xfId="1" applyNumberFormat="1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3" fontId="7" fillId="13" borderId="5" xfId="1" applyNumberFormat="1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wrapText="1"/>
    </xf>
    <xf numFmtId="0" fontId="10" fillId="12" borderId="0" xfId="0" applyFont="1" applyFill="1"/>
    <xf numFmtId="4" fontId="10" fillId="12" borderId="0" xfId="0" applyNumberFormat="1" applyFont="1" applyFill="1"/>
    <xf numFmtId="3" fontId="9" fillId="12" borderId="8" xfId="1" applyNumberFormat="1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2" fontId="9" fillId="12" borderId="11" xfId="0" applyNumberFormat="1" applyFont="1" applyFill="1" applyBorder="1" applyAlignment="1">
      <alignment horizontal="center" wrapText="1"/>
    </xf>
    <xf numFmtId="3" fontId="9" fillId="12" borderId="11" xfId="0" applyNumberFormat="1" applyFont="1" applyFill="1" applyBorder="1" applyAlignment="1">
      <alignment horizontal="center"/>
    </xf>
    <xf numFmtId="3" fontId="9" fillId="12" borderId="0" xfId="0" applyNumberFormat="1" applyFont="1" applyFill="1" applyBorder="1" applyAlignment="1">
      <alignment horizontal="center"/>
    </xf>
    <xf numFmtId="166" fontId="10" fillId="12" borderId="0" xfId="0" applyNumberFormat="1" applyFont="1" applyFill="1"/>
    <xf numFmtId="165" fontId="10" fillId="12" borderId="0" xfId="0" applyNumberFormat="1" applyFont="1" applyFill="1"/>
    <xf numFmtId="0" fontId="11" fillId="12" borderId="0" xfId="0" applyFont="1" applyFill="1"/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7" fontId="10" fillId="12" borderId="0" xfId="0" applyNumberFormat="1" applyFont="1" applyFill="1"/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wrapText="1"/>
    </xf>
    <xf numFmtId="0" fontId="10" fillId="10" borderId="0" xfId="0" applyFont="1" applyFill="1"/>
    <xf numFmtId="4" fontId="10" fillId="10" borderId="0" xfId="0" applyNumberFormat="1" applyFont="1" applyFill="1"/>
    <xf numFmtId="3" fontId="9" fillId="10" borderId="8" xfId="1" applyNumberFormat="1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2" fontId="9" fillId="10" borderId="11" xfId="0" applyNumberFormat="1" applyFont="1" applyFill="1" applyBorder="1" applyAlignment="1">
      <alignment horizontal="center" wrapText="1"/>
    </xf>
    <xf numFmtId="3" fontId="9" fillId="10" borderId="11" xfId="0" applyNumberFormat="1" applyFont="1" applyFill="1" applyBorder="1" applyAlignment="1">
      <alignment horizontal="center"/>
    </xf>
    <xf numFmtId="3" fontId="9" fillId="10" borderId="0" xfId="0" applyNumberFormat="1" applyFont="1" applyFill="1" applyBorder="1" applyAlignment="1">
      <alignment horizontal="center"/>
    </xf>
    <xf numFmtId="166" fontId="10" fillId="10" borderId="0" xfId="0" applyNumberFormat="1" applyFont="1" applyFill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</xdr:row>
      <xdr:rowOff>9525</xdr:rowOff>
    </xdr:from>
    <xdr:to>
      <xdr:col>1</xdr:col>
      <xdr:colOff>1552575</xdr:colOff>
      <xdr:row>3</xdr:row>
      <xdr:rowOff>0</xdr:rowOff>
    </xdr:to>
    <xdr:sp macro="" textlink="">
      <xdr:nvSpPr>
        <xdr:cNvPr id="1494" name="AutoShape 1">
          <a:extLst>
            <a:ext uri="{FF2B5EF4-FFF2-40B4-BE49-F238E27FC236}">
              <a16:creationId xmlns:a16="http://schemas.microsoft.com/office/drawing/2014/main" id="{39A9C90B-58D9-49A0-872F-5BC6E978A992}"/>
            </a:ext>
          </a:extLst>
        </xdr:cNvPr>
        <xdr:cNvSpPr>
          <a:spLocks noChangeArrowheads="1"/>
        </xdr:cNvSpPr>
      </xdr:nvSpPr>
      <xdr:spPr bwMode="auto">
        <a:xfrm>
          <a:off x="1590675" y="180975"/>
          <a:ext cx="228600" cy="26670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tabColor rgb="FFFFC000"/>
    <pageSetUpPr fitToPage="1"/>
  </sheetPr>
  <dimension ref="A1:O14"/>
  <sheetViews>
    <sheetView showGridLines="0" workbookViewId="0">
      <selection sqref="A1:XFD1048576"/>
    </sheetView>
  </sheetViews>
  <sheetFormatPr defaultRowHeight="12.75" x14ac:dyDescent="0.2"/>
  <cols>
    <col min="1" max="1" width="16.5703125" style="59" bestFit="1" customWidth="1"/>
    <col min="2" max="2" width="6" style="59" bestFit="1" customWidth="1"/>
    <col min="3" max="3" width="9" style="59" bestFit="1" customWidth="1"/>
    <col min="4" max="4" width="17.28515625" style="59" bestFit="1" customWidth="1"/>
    <col min="5" max="5" width="5.5703125" style="59" bestFit="1" customWidth="1"/>
    <col min="6" max="6" width="3.7109375" style="59" customWidth="1"/>
    <col min="7" max="7" width="2" style="59" bestFit="1" customWidth="1"/>
    <col min="8" max="9" width="9" style="59" customWidth="1"/>
    <col min="10" max="10" width="9.7109375" style="60" customWidth="1"/>
    <col min="11" max="11" width="9.140625" style="59"/>
    <col min="12" max="12" width="6.85546875" style="59" bestFit="1" customWidth="1"/>
    <col min="13" max="13" width="5.140625" style="59" bestFit="1" customWidth="1"/>
    <col min="14" max="14" width="4.140625" style="59" bestFit="1" customWidth="1"/>
    <col min="15" max="16" width="9.140625" style="59"/>
    <col min="17" max="17" width="15.140625" style="59" bestFit="1" customWidth="1"/>
    <col min="18" max="18" width="15.5703125" style="59" bestFit="1" customWidth="1"/>
    <col min="19" max="19" width="15.85546875" style="59" customWidth="1"/>
    <col min="20" max="16384" width="9.140625" style="59"/>
  </cols>
  <sheetData>
    <row r="1" spans="1:15" ht="26.25" thickBot="1" x14ac:dyDescent="0.25">
      <c r="A1" s="56" t="s">
        <v>0</v>
      </c>
      <c r="B1" s="57" t="s">
        <v>1</v>
      </c>
      <c r="C1" s="57" t="s">
        <v>2</v>
      </c>
      <c r="D1" s="57" t="s">
        <v>3</v>
      </c>
      <c r="E1" s="58"/>
    </row>
    <row r="2" spans="1:15" ht="13.5" thickBot="1" x14ac:dyDescent="0.25">
      <c r="A2" s="61">
        <v>3000</v>
      </c>
      <c r="B2" s="62">
        <v>2</v>
      </c>
      <c r="C2" s="63">
        <v>0</v>
      </c>
      <c r="D2" s="64">
        <v>3000</v>
      </c>
      <c r="E2" s="65">
        <v>3000</v>
      </c>
      <c r="G2" s="59">
        <v>1</v>
      </c>
      <c r="H2" s="66">
        <f>C2/100</f>
        <v>0</v>
      </c>
      <c r="I2" s="66">
        <f>G2-H2</f>
        <v>1</v>
      </c>
      <c r="J2" s="60">
        <f>A2/I2</f>
        <v>3000</v>
      </c>
      <c r="L2" s="67"/>
      <c r="M2" s="67"/>
      <c r="N2" s="67"/>
      <c r="O2" s="67"/>
    </row>
    <row r="3" spans="1:15" ht="12.75" customHeight="1" thickBot="1" x14ac:dyDescent="0.25">
      <c r="A3" s="61">
        <v>3000</v>
      </c>
      <c r="B3" s="62">
        <v>3</v>
      </c>
      <c r="C3" s="63">
        <v>7.58</v>
      </c>
      <c r="D3" s="64">
        <v>3275</v>
      </c>
      <c r="E3" s="65">
        <f>D3+15</f>
        <v>3290</v>
      </c>
      <c r="G3" s="59">
        <v>1</v>
      </c>
      <c r="H3" s="66">
        <f>C3/100</f>
        <v>7.5800000000000006E-2</v>
      </c>
      <c r="I3" s="66">
        <f>G3-H3</f>
        <v>0.92420000000000002</v>
      </c>
      <c r="J3" s="60">
        <f>A3/I3</f>
        <v>3246.0506383899587</v>
      </c>
      <c r="L3" s="67">
        <f>246*10%+J3</f>
        <v>3270.6506383899587</v>
      </c>
      <c r="M3" s="67"/>
      <c r="N3" s="67"/>
      <c r="O3" s="67"/>
    </row>
    <row r="4" spans="1:15" ht="13.5" thickBot="1" x14ac:dyDescent="0.25">
      <c r="A4" s="61">
        <v>3000</v>
      </c>
      <c r="B4" s="62">
        <v>4</v>
      </c>
      <c r="C4" s="63">
        <v>9.4499999999999993</v>
      </c>
      <c r="D4" s="64">
        <v>3345</v>
      </c>
      <c r="E4" s="65">
        <f t="shared" ref="E4:E10" si="0">D4+15</f>
        <v>3360</v>
      </c>
      <c r="G4" s="59">
        <v>1</v>
      </c>
      <c r="H4" s="66">
        <f t="shared" ref="H4:H12" si="1">C4/100</f>
        <v>9.4499999999999987E-2</v>
      </c>
      <c r="I4" s="66">
        <f t="shared" ref="I4:I12" si="2">G4-H4</f>
        <v>0.90549999999999997</v>
      </c>
      <c r="J4" s="60">
        <f t="shared" ref="J4:J7" si="3">A4/I4</f>
        <v>3313.0866924351189</v>
      </c>
      <c r="L4" s="67">
        <f>313*10%+J4</f>
        <v>3344.3866924351191</v>
      </c>
      <c r="M4" s="67"/>
      <c r="N4" s="67"/>
      <c r="O4" s="67"/>
    </row>
    <row r="5" spans="1:15" ht="13.5" thickBot="1" x14ac:dyDescent="0.25">
      <c r="A5" s="61">
        <v>3000</v>
      </c>
      <c r="B5" s="62">
        <v>5</v>
      </c>
      <c r="C5" s="63">
        <v>11.31</v>
      </c>
      <c r="D5" s="64">
        <v>3425</v>
      </c>
      <c r="E5" s="65">
        <f t="shared" si="0"/>
        <v>3440</v>
      </c>
      <c r="G5" s="59">
        <v>1</v>
      </c>
      <c r="H5" s="66">
        <f t="shared" si="1"/>
        <v>0.11310000000000001</v>
      </c>
      <c r="I5" s="66">
        <f t="shared" si="2"/>
        <v>0.88690000000000002</v>
      </c>
      <c r="J5" s="60">
        <f t="shared" si="3"/>
        <v>3382.5684970120642</v>
      </c>
      <c r="L5" s="67">
        <f>383*10%+J5</f>
        <v>3420.8684970120644</v>
      </c>
      <c r="M5" s="67"/>
      <c r="N5" s="67"/>
      <c r="O5" s="67"/>
    </row>
    <row r="6" spans="1:15" ht="13.5" thickBot="1" x14ac:dyDescent="0.25">
      <c r="A6" s="61">
        <v>3000</v>
      </c>
      <c r="B6" s="62">
        <v>6</v>
      </c>
      <c r="C6" s="63">
        <v>13.18</v>
      </c>
      <c r="D6" s="64">
        <v>3505</v>
      </c>
      <c r="E6" s="65">
        <f t="shared" si="0"/>
        <v>3520</v>
      </c>
      <c r="G6" s="59">
        <v>1</v>
      </c>
      <c r="H6" s="66">
        <f>C6/100</f>
        <v>0.1318</v>
      </c>
      <c r="I6" s="66">
        <f>G6-H6</f>
        <v>0.86819999999999997</v>
      </c>
      <c r="J6" s="60">
        <f>A6/I6</f>
        <v>3455.4250172771253</v>
      </c>
      <c r="L6" s="67">
        <f>455*10%+J6</f>
        <v>3500.9250172771253</v>
      </c>
      <c r="M6" s="67"/>
      <c r="N6" s="67"/>
      <c r="O6" s="67"/>
    </row>
    <row r="7" spans="1:15" ht="13.5" thickBot="1" x14ac:dyDescent="0.25">
      <c r="A7" s="61">
        <v>3000</v>
      </c>
      <c r="B7" s="62">
        <v>7</v>
      </c>
      <c r="C7" s="63">
        <v>15.05</v>
      </c>
      <c r="D7" s="64">
        <v>3585</v>
      </c>
      <c r="E7" s="65">
        <f t="shared" si="0"/>
        <v>3600</v>
      </c>
      <c r="G7" s="59">
        <v>1</v>
      </c>
      <c r="H7" s="66">
        <f t="shared" si="1"/>
        <v>0.15049999999999999</v>
      </c>
      <c r="I7" s="66">
        <f>G7-H7</f>
        <v>0.84950000000000003</v>
      </c>
      <c r="J7" s="60">
        <f t="shared" si="3"/>
        <v>3531.4891112419068</v>
      </c>
      <c r="L7" s="67">
        <f>531*10%+J7</f>
        <v>3584.5891112419067</v>
      </c>
      <c r="M7" s="67"/>
      <c r="N7" s="67"/>
      <c r="O7" s="67"/>
    </row>
    <row r="8" spans="1:15" ht="13.5" thickBot="1" x14ac:dyDescent="0.25">
      <c r="A8" s="61">
        <v>3000</v>
      </c>
      <c r="B8" s="62">
        <v>8</v>
      </c>
      <c r="C8" s="63">
        <v>16.920000000000002</v>
      </c>
      <c r="D8" s="64">
        <v>3675</v>
      </c>
      <c r="E8" s="65">
        <f t="shared" si="0"/>
        <v>3690</v>
      </c>
      <c r="G8" s="59">
        <v>1</v>
      </c>
      <c r="H8" s="66">
        <f t="shared" si="1"/>
        <v>0.16920000000000002</v>
      </c>
      <c r="I8" s="66">
        <f t="shared" si="2"/>
        <v>0.83079999999999998</v>
      </c>
      <c r="J8" s="60">
        <f t="shared" ref="J8:J12" si="4">A8/I8</f>
        <v>3610.9773712084739</v>
      </c>
      <c r="L8" s="67">
        <f>611*10%+J8</f>
        <v>3672.0773712084738</v>
      </c>
      <c r="M8" s="67"/>
      <c r="N8" s="67"/>
      <c r="O8" s="67"/>
    </row>
    <row r="9" spans="1:15" ht="13.5" thickBot="1" x14ac:dyDescent="0.25">
      <c r="A9" s="61">
        <v>3000</v>
      </c>
      <c r="B9" s="62">
        <v>9</v>
      </c>
      <c r="C9" s="63">
        <v>18.79</v>
      </c>
      <c r="D9" s="64">
        <v>3765</v>
      </c>
      <c r="E9" s="65">
        <f t="shared" si="0"/>
        <v>3780</v>
      </c>
      <c r="G9" s="59">
        <v>1</v>
      </c>
      <c r="H9" s="66">
        <f t="shared" si="1"/>
        <v>0.18789999999999998</v>
      </c>
      <c r="I9" s="66">
        <f t="shared" si="2"/>
        <v>0.81210000000000004</v>
      </c>
      <c r="J9" s="60">
        <f>A9/I9</f>
        <v>3694.1263391207976</v>
      </c>
      <c r="L9" s="67">
        <f>694*10%+J9</f>
        <v>3763.5263391207977</v>
      </c>
      <c r="M9" s="67"/>
      <c r="N9" s="67"/>
      <c r="O9" s="67"/>
    </row>
    <row r="10" spans="1:15" ht="13.5" thickBot="1" x14ac:dyDescent="0.25">
      <c r="A10" s="61">
        <v>3000</v>
      </c>
      <c r="B10" s="62">
        <v>10</v>
      </c>
      <c r="C10" s="63">
        <v>20.66</v>
      </c>
      <c r="D10" s="64">
        <v>3860</v>
      </c>
      <c r="E10" s="65">
        <f t="shared" si="0"/>
        <v>3875</v>
      </c>
      <c r="G10" s="59">
        <v>1</v>
      </c>
      <c r="H10" s="66">
        <f t="shared" si="1"/>
        <v>0.20660000000000001</v>
      </c>
      <c r="I10" s="66">
        <f t="shared" si="2"/>
        <v>0.79339999999999999</v>
      </c>
      <c r="J10" s="60">
        <f t="shared" si="4"/>
        <v>3781.1948575749939</v>
      </c>
      <c r="L10" s="67">
        <f>781*10%+J10</f>
        <v>3859.2948575749938</v>
      </c>
      <c r="M10" s="67"/>
      <c r="N10" s="67"/>
      <c r="O10" s="67"/>
    </row>
    <row r="11" spans="1:15" ht="13.5" thickBot="1" x14ac:dyDescent="0.25">
      <c r="A11" s="61">
        <v>3000</v>
      </c>
      <c r="B11" s="62">
        <v>11</v>
      </c>
      <c r="C11" s="63">
        <v>22.53</v>
      </c>
      <c r="D11" s="64">
        <v>3960</v>
      </c>
      <c r="E11" s="65">
        <f>D11+15</f>
        <v>3975</v>
      </c>
      <c r="G11" s="59">
        <v>1</v>
      </c>
      <c r="H11" s="66">
        <f t="shared" si="1"/>
        <v>0.2253</v>
      </c>
      <c r="I11" s="66">
        <f t="shared" si="2"/>
        <v>0.77469999999999994</v>
      </c>
      <c r="J11" s="60">
        <f t="shared" si="4"/>
        <v>3872.4667613269658</v>
      </c>
      <c r="L11" s="67">
        <f>872*10%+J11</f>
        <v>3959.6667613269656</v>
      </c>
      <c r="M11" s="67"/>
      <c r="N11" s="67"/>
      <c r="O11" s="67"/>
    </row>
    <row r="12" spans="1:15" ht="13.5" thickBot="1" x14ac:dyDescent="0.25">
      <c r="A12" s="61">
        <v>3000</v>
      </c>
      <c r="B12" s="62">
        <v>12</v>
      </c>
      <c r="C12" s="63">
        <v>24.4</v>
      </c>
      <c r="D12" s="64">
        <v>4065</v>
      </c>
      <c r="E12" s="65">
        <f>D12+15</f>
        <v>4080</v>
      </c>
      <c r="G12" s="59">
        <v>1</v>
      </c>
      <c r="H12" s="66">
        <f t="shared" si="1"/>
        <v>0.24399999999999999</v>
      </c>
      <c r="I12" s="66">
        <f t="shared" si="2"/>
        <v>0.75600000000000001</v>
      </c>
      <c r="J12" s="60">
        <f t="shared" si="4"/>
        <v>3968.2539682539682</v>
      </c>
      <c r="L12" s="67">
        <f>968*10%+J12</f>
        <v>4065.0539682539684</v>
      </c>
      <c r="M12" s="67"/>
      <c r="N12" s="67"/>
      <c r="O12" s="67"/>
    </row>
    <row r="14" spans="1:15" x14ac:dyDescent="0.2">
      <c r="A14" s="68"/>
    </row>
  </sheetData>
  <sheetProtection password="CAEB" sheet="1" selectLockedCells="1"/>
  <phoneticPr fontId="2" type="noConversion"/>
  <printOptions horizontalCentered="1" verticalCentered="1"/>
  <pageMargins left="0.15748031496062992" right="0.15748031496062992" top="0.26" bottom="0.39370078740157483" header="0.19685039370078741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3">
    <tabColor rgb="FFFFC000"/>
    <pageSetUpPr fitToPage="1"/>
  </sheetPr>
  <dimension ref="A1:K12"/>
  <sheetViews>
    <sheetView showGridLines="0" workbookViewId="0">
      <selection sqref="A1:XFD1048576"/>
    </sheetView>
  </sheetViews>
  <sheetFormatPr defaultRowHeight="12.75" x14ac:dyDescent="0.2"/>
  <cols>
    <col min="1" max="1" width="16.5703125" style="59" bestFit="1" customWidth="1"/>
    <col min="2" max="2" width="6" style="59" bestFit="1" customWidth="1"/>
    <col min="3" max="3" width="9" style="59" bestFit="1" customWidth="1"/>
    <col min="4" max="4" width="17.28515625" style="59" bestFit="1" customWidth="1"/>
    <col min="5" max="5" width="5.5703125" style="59" bestFit="1" customWidth="1"/>
    <col min="6" max="6" width="3.7109375" style="59" customWidth="1"/>
    <col min="7" max="7" width="7.42578125" style="59" customWidth="1"/>
    <col min="8" max="8" width="8.42578125" style="59" customWidth="1"/>
    <col min="9" max="9" width="9.7109375" style="60" customWidth="1"/>
    <col min="10" max="11" width="9.140625" style="59"/>
    <col min="12" max="12" width="15.140625" style="59" bestFit="1" customWidth="1"/>
    <col min="13" max="13" width="15.5703125" style="59" bestFit="1" customWidth="1"/>
    <col min="14" max="14" width="15.5703125" style="59" customWidth="1"/>
    <col min="15" max="16" width="9.140625" style="59"/>
    <col min="17" max="17" width="15.140625" style="59" bestFit="1" customWidth="1"/>
    <col min="18" max="18" width="15.5703125" style="59" bestFit="1" customWidth="1"/>
    <col min="19" max="19" width="15.85546875" style="59" customWidth="1"/>
    <col min="20" max="16384" width="9.140625" style="59"/>
  </cols>
  <sheetData>
    <row r="1" spans="1:11" ht="26.25" thickBot="1" x14ac:dyDescent="0.25">
      <c r="A1" s="56" t="s">
        <v>0</v>
      </c>
      <c r="B1" s="57" t="s">
        <v>1</v>
      </c>
      <c r="C1" s="57" t="s">
        <v>2</v>
      </c>
      <c r="D1" s="57" t="s">
        <v>3</v>
      </c>
      <c r="E1" s="58"/>
      <c r="H1" s="59">
        <v>1</v>
      </c>
    </row>
    <row r="2" spans="1:11" ht="13.5" thickBot="1" x14ac:dyDescent="0.25">
      <c r="A2" s="61">
        <v>3000</v>
      </c>
      <c r="B2" s="62">
        <v>2</v>
      </c>
      <c r="C2" s="63">
        <v>5.61</v>
      </c>
      <c r="D2" s="64">
        <v>3200</v>
      </c>
      <c r="E2" s="65">
        <f>D2+15</f>
        <v>3215</v>
      </c>
      <c r="G2" s="85">
        <f>C2/100</f>
        <v>5.6100000000000004E-2</v>
      </c>
      <c r="H2" s="85">
        <f>$H$1-G2</f>
        <v>0.94389999999999996</v>
      </c>
      <c r="I2" s="60">
        <f>(A2/H2)</f>
        <v>3178.3027863121097</v>
      </c>
      <c r="K2" s="59">
        <f>178*10%+I2</f>
        <v>3196.1027863121099</v>
      </c>
    </row>
    <row r="3" spans="1:11" ht="13.5" thickBot="1" x14ac:dyDescent="0.25">
      <c r="A3" s="61">
        <v>3000</v>
      </c>
      <c r="B3" s="62">
        <v>3</v>
      </c>
      <c r="C3" s="63">
        <v>7.48</v>
      </c>
      <c r="D3" s="64">
        <v>3270</v>
      </c>
      <c r="E3" s="65">
        <f t="shared" ref="E3:E12" si="0">D3+15</f>
        <v>3285</v>
      </c>
      <c r="G3" s="85">
        <f t="shared" ref="G3:G12" si="1">C3/100</f>
        <v>7.4800000000000005E-2</v>
      </c>
      <c r="H3" s="85">
        <f>$H$1-G3</f>
        <v>0.92520000000000002</v>
      </c>
      <c r="I3" s="60">
        <f>(A3/H3)</f>
        <v>3242.5421530479894</v>
      </c>
      <c r="K3" s="59">
        <f>243*10%+I3</f>
        <v>3266.8421530479895</v>
      </c>
    </row>
    <row r="4" spans="1:11" ht="13.5" thickBot="1" x14ac:dyDescent="0.25">
      <c r="A4" s="61">
        <v>3000</v>
      </c>
      <c r="B4" s="62">
        <v>4</v>
      </c>
      <c r="C4" s="63">
        <v>9.35</v>
      </c>
      <c r="D4" s="64">
        <v>3340</v>
      </c>
      <c r="E4" s="65">
        <f t="shared" si="0"/>
        <v>3355</v>
      </c>
      <c r="G4" s="85">
        <f t="shared" si="1"/>
        <v>9.35E-2</v>
      </c>
      <c r="H4" s="85">
        <f>$H$1-G4</f>
        <v>0.90649999999999997</v>
      </c>
      <c r="I4" s="60">
        <f>(A4/H4)</f>
        <v>3309.4318808604526</v>
      </c>
      <c r="K4" s="59">
        <f>309*10%+I4</f>
        <v>3340.3318808604527</v>
      </c>
    </row>
    <row r="5" spans="1:11" ht="13.5" thickBot="1" x14ac:dyDescent="0.25">
      <c r="A5" s="61">
        <v>3000</v>
      </c>
      <c r="B5" s="62">
        <v>5</v>
      </c>
      <c r="C5" s="63">
        <v>11.21</v>
      </c>
      <c r="D5" s="64">
        <v>3420</v>
      </c>
      <c r="E5" s="65">
        <f t="shared" si="0"/>
        <v>3435</v>
      </c>
      <c r="G5" s="85">
        <f t="shared" si="1"/>
        <v>0.11210000000000001</v>
      </c>
      <c r="H5" s="85">
        <f t="shared" ref="H5:H12" si="2">$H$1-G5</f>
        <v>0.88790000000000002</v>
      </c>
      <c r="I5" s="60">
        <f t="shared" ref="I5:I12" si="3">(A5/H5)</f>
        <v>3378.7588692420318</v>
      </c>
      <c r="K5" s="59">
        <f>379*10%+I5</f>
        <v>3416.6588692420319</v>
      </c>
    </row>
    <row r="6" spans="1:11" ht="13.5" thickBot="1" x14ac:dyDescent="0.25">
      <c r="A6" s="61">
        <v>3000</v>
      </c>
      <c r="B6" s="62">
        <v>6</v>
      </c>
      <c r="C6" s="63">
        <v>13.08</v>
      </c>
      <c r="D6" s="64">
        <v>3500</v>
      </c>
      <c r="E6" s="65">
        <f t="shared" si="0"/>
        <v>3515</v>
      </c>
      <c r="G6" s="85">
        <f t="shared" si="1"/>
        <v>0.1308</v>
      </c>
      <c r="H6" s="85">
        <f t="shared" si="2"/>
        <v>0.86919999999999997</v>
      </c>
      <c r="I6" s="60">
        <f t="shared" si="3"/>
        <v>3451.4496088357109</v>
      </c>
      <c r="K6" s="59">
        <f>451*10%+I6</f>
        <v>3496.5496088357108</v>
      </c>
    </row>
    <row r="7" spans="1:11" ht="13.5" thickBot="1" x14ac:dyDescent="0.25">
      <c r="A7" s="61">
        <v>3000</v>
      </c>
      <c r="B7" s="62">
        <v>7</v>
      </c>
      <c r="C7" s="63">
        <v>14.95</v>
      </c>
      <c r="D7" s="64">
        <v>3580</v>
      </c>
      <c r="E7" s="65">
        <f t="shared" si="0"/>
        <v>3595</v>
      </c>
      <c r="G7" s="85">
        <f t="shared" si="1"/>
        <v>0.14949999999999999</v>
      </c>
      <c r="H7" s="85">
        <f t="shared" si="2"/>
        <v>0.85050000000000003</v>
      </c>
      <c r="I7" s="60">
        <f t="shared" si="3"/>
        <v>3527.3368606701938</v>
      </c>
      <c r="K7" s="59">
        <f>527*10%+I7</f>
        <v>3580.0368606701936</v>
      </c>
    </row>
    <row r="8" spans="1:11" ht="13.5" thickBot="1" x14ac:dyDescent="0.25">
      <c r="A8" s="61">
        <v>3000</v>
      </c>
      <c r="B8" s="62">
        <v>8</v>
      </c>
      <c r="C8" s="63">
        <v>16.82</v>
      </c>
      <c r="D8" s="64">
        <v>3670</v>
      </c>
      <c r="E8" s="65">
        <f t="shared" si="0"/>
        <v>3685</v>
      </c>
      <c r="G8" s="85">
        <f t="shared" si="1"/>
        <v>0.16820000000000002</v>
      </c>
      <c r="H8" s="85">
        <f t="shared" si="2"/>
        <v>0.83179999999999998</v>
      </c>
      <c r="I8" s="60">
        <f t="shared" si="3"/>
        <v>3606.6362106275546</v>
      </c>
      <c r="K8" s="59">
        <f>607*10%+I8</f>
        <v>3667.3362106275545</v>
      </c>
    </row>
    <row r="9" spans="1:11" ht="13.5" thickBot="1" x14ac:dyDescent="0.25">
      <c r="A9" s="61">
        <v>3000</v>
      </c>
      <c r="B9" s="62">
        <v>9</v>
      </c>
      <c r="C9" s="63">
        <v>18.690000000000001</v>
      </c>
      <c r="D9" s="64">
        <v>3760</v>
      </c>
      <c r="E9" s="65">
        <f t="shared" si="0"/>
        <v>3775</v>
      </c>
      <c r="G9" s="85">
        <f t="shared" si="1"/>
        <v>0.18690000000000001</v>
      </c>
      <c r="H9" s="85">
        <f t="shared" si="2"/>
        <v>0.81309999999999993</v>
      </c>
      <c r="I9" s="60">
        <f t="shared" si="3"/>
        <v>3689.5830771122864</v>
      </c>
      <c r="K9" s="59">
        <f>690*10%+I9</f>
        <v>3758.5830771122864</v>
      </c>
    </row>
    <row r="10" spans="1:11" ht="13.5" thickBot="1" x14ac:dyDescent="0.25">
      <c r="A10" s="61">
        <v>3000</v>
      </c>
      <c r="B10" s="62">
        <v>10</v>
      </c>
      <c r="C10" s="63">
        <v>20.56</v>
      </c>
      <c r="D10" s="64">
        <v>3855</v>
      </c>
      <c r="E10" s="65">
        <f t="shared" si="0"/>
        <v>3870</v>
      </c>
      <c r="G10" s="85">
        <f t="shared" si="1"/>
        <v>0.20559999999999998</v>
      </c>
      <c r="H10" s="85">
        <f t="shared" si="2"/>
        <v>0.7944</v>
      </c>
      <c r="I10" s="60">
        <f t="shared" si="3"/>
        <v>3776.4350453172206</v>
      </c>
      <c r="K10" s="59">
        <f>776*10%+I10</f>
        <v>3854.0350453172205</v>
      </c>
    </row>
    <row r="11" spans="1:11" ht="13.5" thickBot="1" x14ac:dyDescent="0.25">
      <c r="A11" s="61">
        <v>3000</v>
      </c>
      <c r="B11" s="62">
        <v>11</v>
      </c>
      <c r="C11" s="63">
        <v>22.43</v>
      </c>
      <c r="D11" s="64">
        <v>3955</v>
      </c>
      <c r="E11" s="65">
        <f t="shared" si="0"/>
        <v>3970</v>
      </c>
      <c r="G11" s="85">
        <f t="shared" si="1"/>
        <v>0.2243</v>
      </c>
      <c r="H11" s="85">
        <f>$H$1-G11</f>
        <v>0.77570000000000006</v>
      </c>
      <c r="I11" s="60">
        <f t="shared" si="3"/>
        <v>3867.4745391259503</v>
      </c>
      <c r="K11" s="59">
        <f>867*10%+I11</f>
        <v>3954.1745391259501</v>
      </c>
    </row>
    <row r="12" spans="1:11" ht="13.5" thickBot="1" x14ac:dyDescent="0.25">
      <c r="A12" s="61">
        <v>3000</v>
      </c>
      <c r="B12" s="62">
        <v>12</v>
      </c>
      <c r="C12" s="63">
        <v>24.3</v>
      </c>
      <c r="D12" s="64">
        <v>4060</v>
      </c>
      <c r="E12" s="65">
        <f t="shared" si="0"/>
        <v>4075</v>
      </c>
      <c r="G12" s="85">
        <f t="shared" si="1"/>
        <v>0.24299999999999999</v>
      </c>
      <c r="H12" s="85">
        <f t="shared" si="2"/>
        <v>0.75700000000000001</v>
      </c>
      <c r="I12" s="60">
        <f t="shared" si="3"/>
        <v>3963.0118890356671</v>
      </c>
      <c r="K12" s="59">
        <f>963*10%+I12</f>
        <v>4059.3118890356673</v>
      </c>
    </row>
  </sheetData>
  <sheetProtection password="CAEB" sheet="1" selectLockedCells="1"/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6">
    <tabColor rgb="FFFFC000"/>
    <pageSetUpPr fitToPage="1"/>
  </sheetPr>
  <dimension ref="A1:K12"/>
  <sheetViews>
    <sheetView showGridLines="0" workbookViewId="0">
      <selection sqref="A1:XFD1048576"/>
    </sheetView>
  </sheetViews>
  <sheetFormatPr defaultRowHeight="12.75" x14ac:dyDescent="0.2"/>
  <cols>
    <col min="1" max="1" width="16.5703125" style="59" bestFit="1" customWidth="1"/>
    <col min="2" max="2" width="6" style="59" bestFit="1" customWidth="1"/>
    <col min="3" max="3" width="9" style="59" bestFit="1" customWidth="1"/>
    <col min="4" max="4" width="17.28515625" style="59" bestFit="1" customWidth="1"/>
    <col min="5" max="5" width="5.5703125" style="59" bestFit="1" customWidth="1"/>
    <col min="6" max="6" width="3.7109375" style="59" customWidth="1"/>
    <col min="7" max="7" width="8.85546875" style="59" customWidth="1"/>
    <col min="8" max="8" width="8.7109375" style="59" customWidth="1"/>
    <col min="9" max="9" width="10.140625" style="60" customWidth="1"/>
    <col min="10" max="11" width="9.140625" style="59"/>
    <col min="12" max="12" width="15.140625" style="59" bestFit="1" customWidth="1"/>
    <col min="13" max="13" width="15.5703125" style="59" bestFit="1" customWidth="1"/>
    <col min="14" max="14" width="15.5703125" style="59" customWidth="1"/>
    <col min="15" max="16" width="9.140625" style="59"/>
    <col min="17" max="17" width="15.140625" style="59" bestFit="1" customWidth="1"/>
    <col min="18" max="18" width="15.5703125" style="59" bestFit="1" customWidth="1"/>
    <col min="19" max="19" width="15.85546875" style="59" customWidth="1"/>
    <col min="20" max="16384" width="9.140625" style="59"/>
  </cols>
  <sheetData>
    <row r="1" spans="1:11" ht="26.25" thickBot="1" x14ac:dyDescent="0.25">
      <c r="A1" s="56" t="s">
        <v>0</v>
      </c>
      <c r="B1" s="57" t="s">
        <v>1</v>
      </c>
      <c r="C1" s="57" t="s">
        <v>2</v>
      </c>
      <c r="D1" s="57" t="s">
        <v>3</v>
      </c>
      <c r="E1" s="58"/>
    </row>
    <row r="2" spans="1:11" ht="13.5" thickBot="1" x14ac:dyDescent="0.25">
      <c r="A2" s="61">
        <v>3000</v>
      </c>
      <c r="B2" s="62">
        <v>2</v>
      </c>
      <c r="C2" s="63">
        <v>5.61</v>
      </c>
      <c r="D2" s="64">
        <v>3200</v>
      </c>
      <c r="E2" s="65">
        <f t="shared" ref="E2:E12" si="0">D2+15</f>
        <v>3215</v>
      </c>
      <c r="F2" s="59">
        <v>1</v>
      </c>
      <c r="G2" s="66">
        <f>C2/100</f>
        <v>5.6100000000000004E-2</v>
      </c>
      <c r="H2" s="66">
        <f>F2-G2</f>
        <v>0.94389999999999996</v>
      </c>
      <c r="I2" s="60">
        <f>A2/H2</f>
        <v>3178.3027863121097</v>
      </c>
      <c r="K2" s="59">
        <f>178*10%+I2</f>
        <v>3196.1027863121099</v>
      </c>
    </row>
    <row r="3" spans="1:11" ht="13.5" thickBot="1" x14ac:dyDescent="0.25">
      <c r="A3" s="61">
        <v>3000</v>
      </c>
      <c r="B3" s="62">
        <v>3</v>
      </c>
      <c r="C3" s="63">
        <v>7.48</v>
      </c>
      <c r="D3" s="64">
        <v>3270</v>
      </c>
      <c r="E3" s="65">
        <f t="shared" si="0"/>
        <v>3285</v>
      </c>
      <c r="F3" s="59">
        <v>1</v>
      </c>
      <c r="G3" s="66">
        <f t="shared" ref="G3:G12" si="1">C3/100</f>
        <v>7.4800000000000005E-2</v>
      </c>
      <c r="H3" s="66">
        <f t="shared" ref="H3:H12" si="2">F3-G3</f>
        <v>0.92520000000000002</v>
      </c>
      <c r="I3" s="60">
        <f>A3/H3</f>
        <v>3242.5421530479894</v>
      </c>
      <c r="K3" s="59">
        <f>243*10%+I3</f>
        <v>3266.8421530479895</v>
      </c>
    </row>
    <row r="4" spans="1:11" ht="13.5" thickBot="1" x14ac:dyDescent="0.25">
      <c r="A4" s="61">
        <v>3000</v>
      </c>
      <c r="B4" s="62">
        <v>4</v>
      </c>
      <c r="C4" s="63">
        <v>9.35</v>
      </c>
      <c r="D4" s="64">
        <v>3340</v>
      </c>
      <c r="E4" s="65">
        <f t="shared" si="0"/>
        <v>3355</v>
      </c>
      <c r="F4" s="59">
        <v>1</v>
      </c>
      <c r="G4" s="66">
        <f t="shared" si="1"/>
        <v>9.35E-2</v>
      </c>
      <c r="H4" s="66">
        <f t="shared" si="2"/>
        <v>0.90649999999999997</v>
      </c>
      <c r="I4" s="60">
        <f>A4/H4</f>
        <v>3309.4318808604526</v>
      </c>
      <c r="K4" s="59">
        <f>309*10%+I4</f>
        <v>3340.3318808604527</v>
      </c>
    </row>
    <row r="5" spans="1:11" ht="13.5" thickBot="1" x14ac:dyDescent="0.25">
      <c r="A5" s="61">
        <v>3000</v>
      </c>
      <c r="B5" s="62">
        <v>5</v>
      </c>
      <c r="C5" s="63">
        <v>11.21</v>
      </c>
      <c r="D5" s="64">
        <v>3420</v>
      </c>
      <c r="E5" s="65">
        <f t="shared" si="0"/>
        <v>3435</v>
      </c>
      <c r="F5" s="59">
        <v>1</v>
      </c>
      <c r="G5" s="66">
        <f t="shared" si="1"/>
        <v>0.11210000000000001</v>
      </c>
      <c r="H5" s="66">
        <f>F5-G5</f>
        <v>0.88790000000000002</v>
      </c>
      <c r="I5" s="60">
        <f>A5/H5</f>
        <v>3378.7588692420318</v>
      </c>
      <c r="K5" s="59">
        <f>379*10%+I5</f>
        <v>3416.6588692420319</v>
      </c>
    </row>
    <row r="6" spans="1:11" ht="13.5" thickBot="1" x14ac:dyDescent="0.25">
      <c r="A6" s="61">
        <v>3000</v>
      </c>
      <c r="B6" s="62">
        <v>6</v>
      </c>
      <c r="C6" s="63">
        <v>13.08</v>
      </c>
      <c r="D6" s="64">
        <v>3500</v>
      </c>
      <c r="E6" s="65">
        <f t="shared" si="0"/>
        <v>3515</v>
      </c>
      <c r="F6" s="59">
        <v>1</v>
      </c>
      <c r="G6" s="66">
        <f t="shared" si="1"/>
        <v>0.1308</v>
      </c>
      <c r="H6" s="66">
        <f t="shared" si="2"/>
        <v>0.86919999999999997</v>
      </c>
      <c r="I6" s="60">
        <f t="shared" ref="I6:I12" si="3">A6/H6</f>
        <v>3451.4496088357109</v>
      </c>
      <c r="K6" s="59">
        <f>451*10%+I6</f>
        <v>3496.5496088357108</v>
      </c>
    </row>
    <row r="7" spans="1:11" ht="13.5" thickBot="1" x14ac:dyDescent="0.25">
      <c r="A7" s="61">
        <v>3000</v>
      </c>
      <c r="B7" s="62">
        <v>7</v>
      </c>
      <c r="C7" s="63">
        <v>14.95</v>
      </c>
      <c r="D7" s="64">
        <v>3580</v>
      </c>
      <c r="E7" s="65">
        <f t="shared" si="0"/>
        <v>3595</v>
      </c>
      <c r="F7" s="59">
        <v>1</v>
      </c>
      <c r="G7" s="66">
        <f t="shared" si="1"/>
        <v>0.14949999999999999</v>
      </c>
      <c r="H7" s="66">
        <f t="shared" si="2"/>
        <v>0.85050000000000003</v>
      </c>
      <c r="I7" s="60">
        <f t="shared" si="3"/>
        <v>3527.3368606701938</v>
      </c>
      <c r="K7" s="59">
        <f>527*10%+I7</f>
        <v>3580.0368606701936</v>
      </c>
    </row>
    <row r="8" spans="1:11" ht="13.5" thickBot="1" x14ac:dyDescent="0.25">
      <c r="A8" s="61">
        <v>3000</v>
      </c>
      <c r="B8" s="62">
        <v>8</v>
      </c>
      <c r="C8" s="63">
        <v>16.82</v>
      </c>
      <c r="D8" s="64">
        <v>3670</v>
      </c>
      <c r="E8" s="65">
        <f t="shared" si="0"/>
        <v>3685</v>
      </c>
      <c r="F8" s="59">
        <v>1</v>
      </c>
      <c r="G8" s="66">
        <f t="shared" si="1"/>
        <v>0.16820000000000002</v>
      </c>
      <c r="H8" s="66">
        <f t="shared" si="2"/>
        <v>0.83179999999999998</v>
      </c>
      <c r="I8" s="60">
        <f t="shared" si="3"/>
        <v>3606.6362106275546</v>
      </c>
      <c r="K8" s="59">
        <f>607*10%+I8</f>
        <v>3667.3362106275545</v>
      </c>
    </row>
    <row r="9" spans="1:11" ht="13.5" thickBot="1" x14ac:dyDescent="0.25">
      <c r="A9" s="61">
        <v>3000</v>
      </c>
      <c r="B9" s="62">
        <v>9</v>
      </c>
      <c r="C9" s="63">
        <v>18.690000000000001</v>
      </c>
      <c r="D9" s="64">
        <v>3760</v>
      </c>
      <c r="E9" s="65">
        <f t="shared" si="0"/>
        <v>3775</v>
      </c>
      <c r="F9" s="59">
        <v>1</v>
      </c>
      <c r="G9" s="66">
        <f t="shared" si="1"/>
        <v>0.18690000000000001</v>
      </c>
      <c r="H9" s="66">
        <f t="shared" si="2"/>
        <v>0.81309999999999993</v>
      </c>
      <c r="I9" s="60">
        <f t="shared" si="3"/>
        <v>3689.5830771122864</v>
      </c>
      <c r="K9" s="59">
        <f>690*10%+I9</f>
        <v>3758.5830771122864</v>
      </c>
    </row>
    <row r="10" spans="1:11" ht="13.5" thickBot="1" x14ac:dyDescent="0.25">
      <c r="A10" s="61">
        <v>3000</v>
      </c>
      <c r="B10" s="62">
        <v>10</v>
      </c>
      <c r="C10" s="63">
        <v>20.56</v>
      </c>
      <c r="D10" s="64">
        <v>3855</v>
      </c>
      <c r="E10" s="65">
        <f t="shared" si="0"/>
        <v>3870</v>
      </c>
      <c r="F10" s="59">
        <v>1</v>
      </c>
      <c r="G10" s="66">
        <f t="shared" si="1"/>
        <v>0.20559999999999998</v>
      </c>
      <c r="H10" s="66">
        <f t="shared" si="2"/>
        <v>0.7944</v>
      </c>
      <c r="I10" s="60">
        <f t="shared" si="3"/>
        <v>3776.4350453172206</v>
      </c>
      <c r="K10" s="59">
        <f>776*10%+I10</f>
        <v>3854.0350453172205</v>
      </c>
    </row>
    <row r="11" spans="1:11" ht="13.5" thickBot="1" x14ac:dyDescent="0.25">
      <c r="A11" s="61">
        <v>3000</v>
      </c>
      <c r="B11" s="62">
        <v>11</v>
      </c>
      <c r="C11" s="63">
        <v>22.43</v>
      </c>
      <c r="D11" s="64">
        <v>3955</v>
      </c>
      <c r="E11" s="65">
        <f t="shared" si="0"/>
        <v>3970</v>
      </c>
      <c r="F11" s="59">
        <v>1</v>
      </c>
      <c r="G11" s="66">
        <f t="shared" si="1"/>
        <v>0.2243</v>
      </c>
      <c r="H11" s="66">
        <f t="shared" si="2"/>
        <v>0.77570000000000006</v>
      </c>
      <c r="I11" s="60">
        <f t="shared" si="3"/>
        <v>3867.4745391259503</v>
      </c>
      <c r="K11" s="59">
        <f>867*10%+I11</f>
        <v>3954.1745391259501</v>
      </c>
    </row>
    <row r="12" spans="1:11" ht="13.5" thickBot="1" x14ac:dyDescent="0.25">
      <c r="A12" s="61">
        <v>3000</v>
      </c>
      <c r="B12" s="62">
        <v>12</v>
      </c>
      <c r="C12" s="63">
        <v>24.3</v>
      </c>
      <c r="D12" s="64">
        <v>4060</v>
      </c>
      <c r="E12" s="65">
        <f t="shared" si="0"/>
        <v>4075</v>
      </c>
      <c r="F12" s="59">
        <v>1</v>
      </c>
      <c r="G12" s="66">
        <f t="shared" si="1"/>
        <v>0.24299999999999999</v>
      </c>
      <c r="H12" s="66">
        <f t="shared" si="2"/>
        <v>0.75700000000000001</v>
      </c>
      <c r="I12" s="60">
        <f t="shared" si="3"/>
        <v>3963.0118890356671</v>
      </c>
      <c r="K12" s="59">
        <f>963*10%+I12</f>
        <v>4059.3118890356673</v>
      </c>
    </row>
  </sheetData>
  <sheetProtection password="CAEB" sheet="1" selectLockedCells="1"/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>
    <tabColor rgb="FFFFC000"/>
    <pageSetUpPr fitToPage="1"/>
  </sheetPr>
  <dimension ref="A1:K14"/>
  <sheetViews>
    <sheetView showGridLines="0" workbookViewId="0">
      <selection sqref="A1:XFD1048576"/>
    </sheetView>
  </sheetViews>
  <sheetFormatPr defaultRowHeight="12.75" x14ac:dyDescent="0.2"/>
  <cols>
    <col min="1" max="1" width="16.5703125" style="59" bestFit="1" customWidth="1"/>
    <col min="2" max="2" width="6" style="59" bestFit="1" customWidth="1"/>
    <col min="3" max="3" width="9" style="59" bestFit="1" customWidth="1"/>
    <col min="4" max="4" width="17.28515625" style="59" bestFit="1" customWidth="1"/>
    <col min="5" max="5" width="5.5703125" style="59" bestFit="1" customWidth="1"/>
    <col min="6" max="6" width="3.7109375" style="59" customWidth="1"/>
    <col min="7" max="7" width="8.85546875" style="59" customWidth="1"/>
    <col min="8" max="8" width="8.7109375" style="59" customWidth="1"/>
    <col min="9" max="9" width="10.140625" style="60" customWidth="1"/>
    <col min="10" max="11" width="9.140625" style="59"/>
    <col min="12" max="12" width="15.140625" style="59" bestFit="1" customWidth="1"/>
    <col min="13" max="13" width="15.5703125" style="59" bestFit="1" customWidth="1"/>
    <col min="14" max="14" width="15.5703125" style="59" customWidth="1"/>
    <col min="15" max="16" width="9.140625" style="59"/>
    <col min="17" max="17" width="15.140625" style="59" bestFit="1" customWidth="1"/>
    <col min="18" max="18" width="15.5703125" style="59" bestFit="1" customWidth="1"/>
    <col min="19" max="19" width="15.85546875" style="59" customWidth="1"/>
    <col min="20" max="16384" width="9.140625" style="59"/>
  </cols>
  <sheetData>
    <row r="1" spans="1:11" ht="26.25" thickBot="1" x14ac:dyDescent="0.25">
      <c r="A1" s="56" t="s">
        <v>0</v>
      </c>
      <c r="B1" s="57" t="s">
        <v>1</v>
      </c>
      <c r="C1" s="57" t="s">
        <v>2</v>
      </c>
      <c r="D1" s="57" t="s">
        <v>3</v>
      </c>
      <c r="E1" s="58"/>
    </row>
    <row r="2" spans="1:11" ht="13.5" thickBot="1" x14ac:dyDescent="0.25">
      <c r="A2" s="61">
        <v>3000</v>
      </c>
      <c r="B2" s="62">
        <v>2</v>
      </c>
      <c r="C2" s="63">
        <v>0</v>
      </c>
      <c r="D2" s="64">
        <v>3000</v>
      </c>
      <c r="E2" s="65">
        <v>3000</v>
      </c>
      <c r="F2" s="59">
        <v>1</v>
      </c>
      <c r="G2" s="66">
        <f t="shared" ref="G2:G12" si="0">C2/100</f>
        <v>0</v>
      </c>
      <c r="H2" s="66">
        <f t="shared" ref="H2:H12" si="1">F2-G2</f>
        <v>1</v>
      </c>
      <c r="I2" s="60">
        <f t="shared" ref="I2:I12" si="2">A2/H2</f>
        <v>3000</v>
      </c>
    </row>
    <row r="3" spans="1:11" ht="13.5" thickBot="1" x14ac:dyDescent="0.25">
      <c r="A3" s="61">
        <v>3000</v>
      </c>
      <c r="B3" s="62">
        <v>3</v>
      </c>
      <c r="C3" s="63">
        <v>7.48</v>
      </c>
      <c r="D3" s="64">
        <v>3270</v>
      </c>
      <c r="E3" s="65">
        <f t="shared" ref="E3:E9" si="3">D3+15</f>
        <v>3285</v>
      </c>
      <c r="F3" s="59">
        <v>1</v>
      </c>
      <c r="G3" s="66">
        <f t="shared" si="0"/>
        <v>7.4800000000000005E-2</v>
      </c>
      <c r="H3" s="66">
        <f t="shared" si="1"/>
        <v>0.92520000000000002</v>
      </c>
      <c r="I3" s="60">
        <f>A3/H3</f>
        <v>3242.5421530479894</v>
      </c>
      <c r="K3" s="59">
        <f>243*10%+I3</f>
        <v>3266.8421530479895</v>
      </c>
    </row>
    <row r="4" spans="1:11" ht="13.5" thickBot="1" x14ac:dyDescent="0.25">
      <c r="A4" s="61">
        <v>3000</v>
      </c>
      <c r="B4" s="62">
        <v>4</v>
      </c>
      <c r="C4" s="63">
        <v>9.35</v>
      </c>
      <c r="D4" s="64">
        <v>3340</v>
      </c>
      <c r="E4" s="65">
        <f t="shared" si="3"/>
        <v>3355</v>
      </c>
      <c r="F4" s="59">
        <v>1</v>
      </c>
      <c r="G4" s="66">
        <f t="shared" si="0"/>
        <v>9.35E-2</v>
      </c>
      <c r="H4" s="66">
        <f t="shared" si="1"/>
        <v>0.90649999999999997</v>
      </c>
      <c r="I4" s="60">
        <f t="shared" si="2"/>
        <v>3309.4318808604526</v>
      </c>
      <c r="K4" s="59">
        <f>309*10%+I4</f>
        <v>3340.3318808604527</v>
      </c>
    </row>
    <row r="5" spans="1:11" ht="13.5" thickBot="1" x14ac:dyDescent="0.25">
      <c r="A5" s="61">
        <v>3000</v>
      </c>
      <c r="B5" s="62">
        <v>5</v>
      </c>
      <c r="C5" s="63">
        <v>11.21</v>
      </c>
      <c r="D5" s="64">
        <v>3420</v>
      </c>
      <c r="E5" s="65">
        <f t="shared" si="3"/>
        <v>3435</v>
      </c>
      <c r="F5" s="59">
        <v>1</v>
      </c>
      <c r="G5" s="66">
        <f t="shared" si="0"/>
        <v>0.11210000000000001</v>
      </c>
      <c r="H5" s="66">
        <f t="shared" si="1"/>
        <v>0.88790000000000002</v>
      </c>
      <c r="I5" s="60">
        <f t="shared" si="2"/>
        <v>3378.7588692420318</v>
      </c>
      <c r="K5" s="59">
        <f>379*10%+I5</f>
        <v>3416.6588692420319</v>
      </c>
    </row>
    <row r="6" spans="1:11" ht="13.5" thickBot="1" x14ac:dyDescent="0.25">
      <c r="A6" s="61">
        <v>3000</v>
      </c>
      <c r="B6" s="62">
        <v>6</v>
      </c>
      <c r="C6" s="63">
        <v>13.08</v>
      </c>
      <c r="D6" s="64">
        <v>3500</v>
      </c>
      <c r="E6" s="65">
        <f t="shared" si="3"/>
        <v>3515</v>
      </c>
      <c r="F6" s="59">
        <v>1</v>
      </c>
      <c r="G6" s="66">
        <f t="shared" si="0"/>
        <v>0.1308</v>
      </c>
      <c r="H6" s="66">
        <f t="shared" si="1"/>
        <v>0.86919999999999997</v>
      </c>
      <c r="I6" s="60">
        <f t="shared" si="2"/>
        <v>3451.4496088357109</v>
      </c>
      <c r="K6" s="59">
        <f>451*10%+I6</f>
        <v>3496.5496088357108</v>
      </c>
    </row>
    <row r="7" spans="1:11" ht="13.5" thickBot="1" x14ac:dyDescent="0.25">
      <c r="A7" s="61">
        <v>3000</v>
      </c>
      <c r="B7" s="62">
        <v>7</v>
      </c>
      <c r="C7" s="63">
        <v>14.95</v>
      </c>
      <c r="D7" s="64">
        <v>3580</v>
      </c>
      <c r="E7" s="65">
        <f t="shared" si="3"/>
        <v>3595</v>
      </c>
      <c r="F7" s="59">
        <v>1</v>
      </c>
      <c r="G7" s="66">
        <f t="shared" si="0"/>
        <v>0.14949999999999999</v>
      </c>
      <c r="H7" s="66">
        <f t="shared" si="1"/>
        <v>0.85050000000000003</v>
      </c>
      <c r="I7" s="60">
        <f t="shared" si="2"/>
        <v>3527.3368606701938</v>
      </c>
      <c r="K7" s="59">
        <f>527*10%+I7</f>
        <v>3580.0368606701936</v>
      </c>
    </row>
    <row r="8" spans="1:11" ht="13.5" thickBot="1" x14ac:dyDescent="0.25">
      <c r="A8" s="61">
        <v>3000</v>
      </c>
      <c r="B8" s="62">
        <v>8</v>
      </c>
      <c r="C8" s="63">
        <v>16.82</v>
      </c>
      <c r="D8" s="64">
        <v>3670</v>
      </c>
      <c r="E8" s="65">
        <f t="shared" si="3"/>
        <v>3685</v>
      </c>
      <c r="F8" s="59">
        <v>1</v>
      </c>
      <c r="G8" s="66">
        <f t="shared" si="0"/>
        <v>0.16820000000000002</v>
      </c>
      <c r="H8" s="66">
        <f t="shared" si="1"/>
        <v>0.83179999999999998</v>
      </c>
      <c r="I8" s="60">
        <f t="shared" si="2"/>
        <v>3606.6362106275546</v>
      </c>
      <c r="K8" s="59">
        <f>607*10%+I8</f>
        <v>3667.3362106275545</v>
      </c>
    </row>
    <row r="9" spans="1:11" ht="13.5" thickBot="1" x14ac:dyDescent="0.25">
      <c r="A9" s="61">
        <v>3000</v>
      </c>
      <c r="B9" s="62">
        <v>9</v>
      </c>
      <c r="C9" s="63">
        <v>18.690000000000001</v>
      </c>
      <c r="D9" s="64">
        <v>3760</v>
      </c>
      <c r="E9" s="65">
        <f t="shared" si="3"/>
        <v>3775</v>
      </c>
      <c r="F9" s="59">
        <v>1</v>
      </c>
      <c r="G9" s="66">
        <f t="shared" si="0"/>
        <v>0.18690000000000001</v>
      </c>
      <c r="H9" s="66">
        <f t="shared" si="1"/>
        <v>0.81309999999999993</v>
      </c>
      <c r="I9" s="60">
        <f t="shared" si="2"/>
        <v>3689.5830771122864</v>
      </c>
      <c r="K9" s="59">
        <f>690*10%+I9</f>
        <v>3758.5830771122864</v>
      </c>
    </row>
    <row r="10" spans="1:11" ht="13.5" thickBot="1" x14ac:dyDescent="0.25">
      <c r="A10" s="61">
        <v>3000</v>
      </c>
      <c r="B10" s="62">
        <v>10</v>
      </c>
      <c r="C10" s="63"/>
      <c r="D10" s="64"/>
      <c r="E10" s="65"/>
      <c r="F10" s="59">
        <v>1</v>
      </c>
      <c r="G10" s="66">
        <f t="shared" si="0"/>
        <v>0</v>
      </c>
      <c r="H10" s="66">
        <f t="shared" si="1"/>
        <v>1</v>
      </c>
      <c r="I10" s="60">
        <f t="shared" si="2"/>
        <v>3000</v>
      </c>
    </row>
    <row r="11" spans="1:11" ht="13.5" thickBot="1" x14ac:dyDescent="0.25">
      <c r="A11" s="61">
        <v>3000</v>
      </c>
      <c r="B11" s="62">
        <v>11</v>
      </c>
      <c r="C11" s="63"/>
      <c r="D11" s="64"/>
      <c r="E11" s="65"/>
      <c r="F11" s="59">
        <v>1</v>
      </c>
      <c r="G11" s="66">
        <f t="shared" si="0"/>
        <v>0</v>
      </c>
      <c r="H11" s="66">
        <f t="shared" si="1"/>
        <v>1</v>
      </c>
      <c r="I11" s="60">
        <f t="shared" si="2"/>
        <v>3000</v>
      </c>
    </row>
    <row r="12" spans="1:11" ht="13.5" thickBot="1" x14ac:dyDescent="0.25">
      <c r="A12" s="61">
        <v>3000</v>
      </c>
      <c r="B12" s="62">
        <v>12</v>
      </c>
      <c r="C12" s="63"/>
      <c r="D12" s="64"/>
      <c r="E12" s="65"/>
      <c r="F12" s="59">
        <v>1</v>
      </c>
      <c r="G12" s="66">
        <f t="shared" si="0"/>
        <v>0</v>
      </c>
      <c r="H12" s="66">
        <f t="shared" si="1"/>
        <v>1</v>
      </c>
      <c r="I12" s="60">
        <f t="shared" si="2"/>
        <v>3000</v>
      </c>
    </row>
    <row r="14" spans="1:11" x14ac:dyDescent="0.2">
      <c r="A14" s="68"/>
    </row>
  </sheetData>
  <sheetProtection password="CAEB" sheet="1" selectLockedCells="1"/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9">
    <tabColor rgb="FFFFC000"/>
    <pageSetUpPr fitToPage="1"/>
  </sheetPr>
  <dimension ref="A1:O14"/>
  <sheetViews>
    <sheetView showGridLines="0" workbookViewId="0">
      <selection sqref="A1:XFD1048576"/>
    </sheetView>
  </sheetViews>
  <sheetFormatPr defaultRowHeight="12.75" x14ac:dyDescent="0.2"/>
  <cols>
    <col min="1" max="1" width="16.5703125" style="59" bestFit="1" customWidth="1"/>
    <col min="2" max="2" width="6" style="59" bestFit="1" customWidth="1"/>
    <col min="3" max="3" width="9" style="59" bestFit="1" customWidth="1"/>
    <col min="4" max="4" width="17.28515625" style="59" bestFit="1" customWidth="1"/>
    <col min="5" max="5" width="5.5703125" style="59" bestFit="1" customWidth="1"/>
    <col min="6" max="6" width="3.7109375" style="59" customWidth="1"/>
    <col min="7" max="7" width="2" style="59" bestFit="1" customWidth="1"/>
    <col min="8" max="9" width="9" style="59" customWidth="1"/>
    <col min="10" max="10" width="9.7109375" style="60" customWidth="1"/>
    <col min="11" max="11" width="9.140625" style="59"/>
    <col min="12" max="12" width="8.140625" style="60" bestFit="1" customWidth="1"/>
    <col min="13" max="13" width="5.140625" style="59" bestFit="1" customWidth="1"/>
    <col min="14" max="14" width="4.140625" style="59" bestFit="1" customWidth="1"/>
    <col min="15" max="16" width="9.140625" style="59"/>
    <col min="17" max="17" width="15.140625" style="59" bestFit="1" customWidth="1"/>
    <col min="18" max="18" width="15.5703125" style="59" bestFit="1" customWidth="1"/>
    <col min="19" max="19" width="15.85546875" style="59" customWidth="1"/>
    <col min="20" max="16384" width="9.140625" style="59"/>
  </cols>
  <sheetData>
    <row r="1" spans="1:15" ht="26.25" thickBot="1" x14ac:dyDescent="0.25">
      <c r="A1" s="56" t="s">
        <v>0</v>
      </c>
      <c r="B1" s="57" t="s">
        <v>1</v>
      </c>
      <c r="C1" s="57" t="s">
        <v>2</v>
      </c>
      <c r="D1" s="57" t="s">
        <v>3</v>
      </c>
      <c r="E1" s="58"/>
    </row>
    <row r="2" spans="1:15" ht="13.5" thickBot="1" x14ac:dyDescent="0.25">
      <c r="A2" s="61">
        <v>3000</v>
      </c>
      <c r="B2" s="62">
        <v>2</v>
      </c>
      <c r="C2" s="63">
        <v>0</v>
      </c>
      <c r="D2" s="64">
        <v>3000</v>
      </c>
      <c r="E2" s="65">
        <v>3000</v>
      </c>
      <c r="G2" s="59">
        <v>1</v>
      </c>
      <c r="H2" s="66">
        <f t="shared" ref="H2:H12" si="0">C2/100</f>
        <v>0</v>
      </c>
      <c r="I2" s="66">
        <f t="shared" ref="I2:I12" si="1">G2-H2</f>
        <v>1</v>
      </c>
      <c r="J2" s="60">
        <f>A2/I2</f>
        <v>3000</v>
      </c>
      <c r="M2" s="67"/>
      <c r="N2" s="67"/>
      <c r="O2" s="67"/>
    </row>
    <row r="3" spans="1:15" ht="12.75" customHeight="1" thickBot="1" x14ac:dyDescent="0.25">
      <c r="A3" s="61">
        <v>3000</v>
      </c>
      <c r="B3" s="62">
        <v>3</v>
      </c>
      <c r="C3" s="63">
        <v>5.45</v>
      </c>
      <c r="D3" s="64">
        <v>3190</v>
      </c>
      <c r="E3" s="65">
        <f>D3+15</f>
        <v>3205</v>
      </c>
      <c r="G3" s="59">
        <v>1</v>
      </c>
      <c r="H3" s="66">
        <f>C3/100</f>
        <v>5.45E-2</v>
      </c>
      <c r="I3" s="66">
        <f>G3-H3</f>
        <v>0.94550000000000001</v>
      </c>
      <c r="J3" s="60">
        <f>A3/I3</f>
        <v>3172.9243786356424</v>
      </c>
      <c r="L3" s="60">
        <f>173*10%+J3</f>
        <v>3190.2243786356426</v>
      </c>
      <c r="M3" s="67"/>
      <c r="N3" s="67"/>
      <c r="O3" s="67"/>
    </row>
    <row r="4" spans="1:15" ht="13.5" thickBot="1" x14ac:dyDescent="0.25">
      <c r="A4" s="61">
        <v>3000</v>
      </c>
      <c r="B4" s="62">
        <v>4</v>
      </c>
      <c r="C4" s="63">
        <v>6.15</v>
      </c>
      <c r="D4" s="64">
        <v>3220</v>
      </c>
      <c r="E4" s="65">
        <f t="shared" ref="E4:E10" si="2">D4+15</f>
        <v>3235</v>
      </c>
      <c r="G4" s="59">
        <v>1</v>
      </c>
      <c r="H4" s="66">
        <f t="shared" si="0"/>
        <v>6.1500000000000006E-2</v>
      </c>
      <c r="I4" s="66">
        <f t="shared" si="1"/>
        <v>0.9385</v>
      </c>
      <c r="J4" s="60">
        <f>A4/I4</f>
        <v>3196.5903036760787</v>
      </c>
      <c r="L4" s="60">
        <f>197*10%+J4</f>
        <v>3216.2903036760786</v>
      </c>
      <c r="M4" s="67"/>
      <c r="N4" s="67"/>
      <c r="O4" s="67"/>
    </row>
    <row r="5" spans="1:15" ht="13.5" thickBot="1" x14ac:dyDescent="0.25">
      <c r="A5" s="61">
        <v>3000</v>
      </c>
      <c r="B5" s="62">
        <v>5</v>
      </c>
      <c r="C5" s="63">
        <v>7.15</v>
      </c>
      <c r="D5" s="64">
        <v>3255</v>
      </c>
      <c r="E5" s="65">
        <f t="shared" si="2"/>
        <v>3270</v>
      </c>
      <c r="G5" s="59">
        <v>1</v>
      </c>
      <c r="H5" s="66">
        <f t="shared" si="0"/>
        <v>7.1500000000000008E-2</v>
      </c>
      <c r="I5" s="66">
        <f t="shared" si="1"/>
        <v>0.92849999999999999</v>
      </c>
      <c r="J5" s="60">
        <f>A5/I5</f>
        <v>3231.0177705977385</v>
      </c>
      <c r="L5" s="60">
        <f>231*10%+J5</f>
        <v>3254.1177705977384</v>
      </c>
      <c r="M5" s="67"/>
      <c r="N5" s="67"/>
      <c r="O5" s="67"/>
    </row>
    <row r="6" spans="1:15" ht="13.5" thickBot="1" x14ac:dyDescent="0.25">
      <c r="A6" s="61">
        <v>3000</v>
      </c>
      <c r="B6" s="62">
        <v>6</v>
      </c>
      <c r="C6" s="63">
        <v>7.95</v>
      </c>
      <c r="D6" s="64">
        <v>3285</v>
      </c>
      <c r="E6" s="65">
        <f t="shared" si="2"/>
        <v>3300</v>
      </c>
      <c r="G6" s="59">
        <v>1</v>
      </c>
      <c r="H6" s="66">
        <f t="shared" si="0"/>
        <v>7.9500000000000001E-2</v>
      </c>
      <c r="I6" s="66">
        <f t="shared" si="1"/>
        <v>0.92049999999999998</v>
      </c>
      <c r="J6" s="60">
        <f t="shared" ref="J6:J12" si="3">A6/I6</f>
        <v>3259.0983161325366</v>
      </c>
      <c r="L6" s="60">
        <f>259*10%+J6</f>
        <v>3284.9983161325367</v>
      </c>
      <c r="M6" s="67"/>
      <c r="N6" s="67"/>
      <c r="O6" s="67"/>
    </row>
    <row r="7" spans="1:15" ht="13.5" thickBot="1" x14ac:dyDescent="0.25">
      <c r="A7" s="61">
        <v>3000</v>
      </c>
      <c r="B7" s="62">
        <v>7</v>
      </c>
      <c r="C7" s="63">
        <v>8.9499999999999993</v>
      </c>
      <c r="D7" s="64">
        <v>3325</v>
      </c>
      <c r="E7" s="65">
        <f t="shared" si="2"/>
        <v>3340</v>
      </c>
      <c r="G7" s="59">
        <v>1</v>
      </c>
      <c r="H7" s="66">
        <f t="shared" si="0"/>
        <v>8.9499999999999996E-2</v>
      </c>
      <c r="I7" s="66">
        <f t="shared" si="1"/>
        <v>0.91049999999999998</v>
      </c>
      <c r="J7" s="60">
        <f t="shared" si="3"/>
        <v>3294.8929159802306</v>
      </c>
      <c r="L7" s="60">
        <f>295*10%+J7</f>
        <v>3324.3929159802306</v>
      </c>
      <c r="M7" s="67"/>
      <c r="N7" s="67"/>
      <c r="O7" s="67"/>
    </row>
    <row r="8" spans="1:15" ht="13.5" thickBot="1" x14ac:dyDescent="0.25">
      <c r="A8" s="61">
        <v>3000</v>
      </c>
      <c r="B8" s="62">
        <v>8</v>
      </c>
      <c r="C8" s="63">
        <v>9.5500000000000007</v>
      </c>
      <c r="D8" s="64">
        <v>3350</v>
      </c>
      <c r="E8" s="65">
        <f t="shared" si="2"/>
        <v>3365</v>
      </c>
      <c r="G8" s="59">
        <v>1</v>
      </c>
      <c r="H8" s="66">
        <f t="shared" si="0"/>
        <v>9.5500000000000002E-2</v>
      </c>
      <c r="I8" s="66">
        <f t="shared" si="1"/>
        <v>0.90449999999999997</v>
      </c>
      <c r="J8" s="60">
        <f t="shared" si="3"/>
        <v>3316.7495854063018</v>
      </c>
      <c r="L8" s="60">
        <f>317*10%+J8</f>
        <v>3348.4495854063016</v>
      </c>
      <c r="M8" s="67"/>
      <c r="N8" s="67"/>
      <c r="O8" s="67"/>
    </row>
    <row r="9" spans="1:15" ht="13.5" thickBot="1" x14ac:dyDescent="0.25">
      <c r="A9" s="61">
        <v>3000</v>
      </c>
      <c r="B9" s="62">
        <v>9</v>
      </c>
      <c r="C9" s="63">
        <v>10.65</v>
      </c>
      <c r="D9" s="64">
        <v>3395</v>
      </c>
      <c r="E9" s="65">
        <f t="shared" si="2"/>
        <v>3410</v>
      </c>
      <c r="G9" s="59">
        <v>1</v>
      </c>
      <c r="H9" s="66">
        <f t="shared" si="0"/>
        <v>0.1065</v>
      </c>
      <c r="I9" s="66">
        <f t="shared" si="1"/>
        <v>0.89349999999999996</v>
      </c>
      <c r="J9" s="60">
        <f t="shared" si="3"/>
        <v>3357.5825405707892</v>
      </c>
      <c r="L9" s="60">
        <f>358*10%+J9</f>
        <v>3393.3825405707894</v>
      </c>
      <c r="M9" s="67"/>
      <c r="N9" s="67"/>
      <c r="O9" s="67"/>
    </row>
    <row r="10" spans="1:15" ht="13.5" thickBot="1" x14ac:dyDescent="0.25">
      <c r="A10" s="61">
        <v>3000</v>
      </c>
      <c r="B10" s="62">
        <v>10</v>
      </c>
      <c r="C10" s="63">
        <v>11.65</v>
      </c>
      <c r="D10" s="64">
        <v>3435</v>
      </c>
      <c r="E10" s="65">
        <f t="shared" si="2"/>
        <v>3450</v>
      </c>
      <c r="G10" s="59">
        <v>1</v>
      </c>
      <c r="H10" s="66">
        <f t="shared" si="0"/>
        <v>0.11650000000000001</v>
      </c>
      <c r="I10" s="66">
        <f t="shared" si="1"/>
        <v>0.88349999999999995</v>
      </c>
      <c r="J10" s="60">
        <f t="shared" si="3"/>
        <v>3395.5857385398981</v>
      </c>
      <c r="L10" s="60">
        <f>396*10%+J10</f>
        <v>3435.185738539898</v>
      </c>
      <c r="M10" s="67"/>
      <c r="N10" s="67"/>
      <c r="O10" s="67"/>
    </row>
    <row r="11" spans="1:15" ht="13.5" thickBot="1" x14ac:dyDescent="0.25">
      <c r="A11" s="61">
        <v>3000</v>
      </c>
      <c r="B11" s="62">
        <v>11</v>
      </c>
      <c r="C11" s="63">
        <v>13.15</v>
      </c>
      <c r="D11" s="64">
        <v>3500</v>
      </c>
      <c r="E11" s="65">
        <f>D11+15</f>
        <v>3515</v>
      </c>
      <c r="G11" s="59">
        <v>1</v>
      </c>
      <c r="H11" s="66">
        <f t="shared" si="0"/>
        <v>0.13150000000000001</v>
      </c>
      <c r="I11" s="66">
        <f t="shared" si="1"/>
        <v>0.86850000000000005</v>
      </c>
      <c r="J11" s="60">
        <f t="shared" si="3"/>
        <v>3454.2314335060446</v>
      </c>
      <c r="L11" s="60">
        <f>454*10%+J11</f>
        <v>3499.6314335060447</v>
      </c>
      <c r="M11" s="67"/>
      <c r="N11" s="67"/>
      <c r="O11" s="67"/>
    </row>
    <row r="12" spans="1:15" ht="13.5" thickBot="1" x14ac:dyDescent="0.25">
      <c r="A12" s="61">
        <v>3000</v>
      </c>
      <c r="B12" s="62">
        <v>12</v>
      </c>
      <c r="C12" s="63">
        <v>14.15</v>
      </c>
      <c r="D12" s="64">
        <v>3545</v>
      </c>
      <c r="E12" s="65">
        <f>D12+15</f>
        <v>3560</v>
      </c>
      <c r="G12" s="59">
        <v>1</v>
      </c>
      <c r="H12" s="66">
        <f t="shared" si="0"/>
        <v>0.14150000000000001</v>
      </c>
      <c r="I12" s="66">
        <f t="shared" si="1"/>
        <v>0.85850000000000004</v>
      </c>
      <c r="J12" s="60">
        <f t="shared" si="3"/>
        <v>3494.4670937682004</v>
      </c>
      <c r="L12" s="60">
        <f>494*10%+J12</f>
        <v>3543.8670937682004</v>
      </c>
      <c r="M12" s="67"/>
      <c r="N12" s="67"/>
      <c r="O12" s="67"/>
    </row>
    <row r="14" spans="1:15" x14ac:dyDescent="0.2">
      <c r="A14" s="68"/>
    </row>
  </sheetData>
  <sheetProtection password="CAEB" sheet="1" selectLockedCells="1"/>
  <printOptions horizontalCentered="1" verticalCentered="1"/>
  <pageMargins left="0.15748031496062992" right="0.15748031496062992" top="0.26" bottom="0.39370078740157483" header="0.19685039370078741" footer="0.3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7">
    <tabColor rgb="FFFFC000"/>
    <pageSetUpPr fitToPage="1"/>
  </sheetPr>
  <dimension ref="A1:K12"/>
  <sheetViews>
    <sheetView showGridLines="0" workbookViewId="0">
      <selection sqref="A1:XFD1048576"/>
    </sheetView>
  </sheetViews>
  <sheetFormatPr defaultRowHeight="12.75" x14ac:dyDescent="0.2"/>
  <cols>
    <col min="1" max="1" width="16.5703125" style="89" bestFit="1" customWidth="1"/>
    <col min="2" max="2" width="6" style="89" bestFit="1" customWidth="1"/>
    <col min="3" max="3" width="9" style="89" bestFit="1" customWidth="1"/>
    <col min="4" max="4" width="17.28515625" style="89" bestFit="1" customWidth="1"/>
    <col min="5" max="5" width="8.28515625" style="89" customWidth="1"/>
    <col min="6" max="6" width="3.7109375" style="89" customWidth="1"/>
    <col min="7" max="7" width="8.85546875" style="89" customWidth="1"/>
    <col min="8" max="8" width="8.7109375" style="89" customWidth="1"/>
    <col min="9" max="9" width="10.140625" style="90" customWidth="1"/>
    <col min="10" max="11" width="9.140625" style="89"/>
    <col min="12" max="12" width="15.140625" style="89" bestFit="1" customWidth="1"/>
    <col min="13" max="13" width="15.5703125" style="89" bestFit="1" customWidth="1"/>
    <col min="14" max="14" width="15.5703125" style="89" customWidth="1"/>
    <col min="15" max="16" width="9.140625" style="89"/>
    <col min="17" max="17" width="15.140625" style="89" bestFit="1" customWidth="1"/>
    <col min="18" max="18" width="15.5703125" style="89" bestFit="1" customWidth="1"/>
    <col min="19" max="19" width="15.85546875" style="89" customWidth="1"/>
    <col min="20" max="16384" width="9.140625" style="89"/>
  </cols>
  <sheetData>
    <row r="1" spans="1:11" ht="26.25" thickBot="1" x14ac:dyDescent="0.25">
      <c r="A1" s="86" t="s">
        <v>0</v>
      </c>
      <c r="B1" s="87" t="s">
        <v>1</v>
      </c>
      <c r="C1" s="87" t="s">
        <v>2</v>
      </c>
      <c r="D1" s="87" t="s">
        <v>3</v>
      </c>
      <c r="E1" s="88"/>
    </row>
    <row r="2" spans="1:11" ht="13.5" thickBot="1" x14ac:dyDescent="0.25">
      <c r="A2" s="91">
        <v>3000</v>
      </c>
      <c r="B2" s="92">
        <v>2</v>
      </c>
      <c r="C2" s="93">
        <v>0</v>
      </c>
      <c r="D2" s="94">
        <v>3000</v>
      </c>
      <c r="E2" s="95">
        <v>3000</v>
      </c>
      <c r="F2" s="89">
        <v>1</v>
      </c>
      <c r="G2" s="96">
        <f>C2/100</f>
        <v>0</v>
      </c>
      <c r="H2" s="96">
        <f>F2-G2</f>
        <v>1</v>
      </c>
      <c r="I2" s="90">
        <f>A2/H2</f>
        <v>3000</v>
      </c>
    </row>
    <row r="3" spans="1:11" ht="13.5" thickBot="1" x14ac:dyDescent="0.25">
      <c r="A3" s="91">
        <v>3000</v>
      </c>
      <c r="B3" s="92">
        <v>3</v>
      </c>
      <c r="C3" s="63">
        <v>7.47</v>
      </c>
      <c r="D3" s="64">
        <v>3270</v>
      </c>
      <c r="E3" s="95">
        <f>D3+15</f>
        <v>3285</v>
      </c>
      <c r="F3" s="89">
        <v>1</v>
      </c>
      <c r="G3" s="96">
        <f>C3/100</f>
        <v>7.4700000000000003E-2</v>
      </c>
      <c r="H3" s="96">
        <f>F3-G3</f>
        <v>0.92530000000000001</v>
      </c>
      <c r="I3" s="90">
        <f>A3/H3</f>
        <v>3242.1917216038041</v>
      </c>
      <c r="K3" s="89">
        <f>242*10%+I3</f>
        <v>3266.3917216038039</v>
      </c>
    </row>
    <row r="4" spans="1:11" ht="13.5" thickBot="1" x14ac:dyDescent="0.25">
      <c r="A4" s="91">
        <v>3000</v>
      </c>
      <c r="B4" s="92">
        <v>4</v>
      </c>
      <c r="C4" s="63">
        <v>9.33</v>
      </c>
      <c r="D4" s="64">
        <v>3340</v>
      </c>
      <c r="E4" s="95">
        <f>D4+15</f>
        <v>3355</v>
      </c>
      <c r="F4" s="89">
        <v>1</v>
      </c>
      <c r="G4" s="96">
        <f t="shared" ref="G4:G9" si="0">C4/100</f>
        <v>9.3299999999999994E-2</v>
      </c>
      <c r="H4" s="96">
        <f t="shared" ref="H4:H9" si="1">F4-G4</f>
        <v>0.90670000000000006</v>
      </c>
      <c r="I4" s="90">
        <f t="shared" ref="I4:I9" si="2">A4/H4</f>
        <v>3308.7018859600748</v>
      </c>
      <c r="K4" s="89">
        <f>309*10%+I4</f>
        <v>3339.6018859600749</v>
      </c>
    </row>
    <row r="5" spans="1:11" ht="13.5" thickBot="1" x14ac:dyDescent="0.25">
      <c r="A5" s="91">
        <v>3000</v>
      </c>
      <c r="B5" s="92">
        <v>5</v>
      </c>
      <c r="C5" s="63">
        <v>11.21</v>
      </c>
      <c r="D5" s="64">
        <v>3420</v>
      </c>
      <c r="E5" s="95">
        <f>D5+15</f>
        <v>3435</v>
      </c>
      <c r="F5" s="89">
        <v>1</v>
      </c>
      <c r="G5" s="96">
        <f t="shared" si="0"/>
        <v>0.11210000000000001</v>
      </c>
      <c r="H5" s="96">
        <f t="shared" si="1"/>
        <v>0.88790000000000002</v>
      </c>
      <c r="I5" s="90">
        <f t="shared" si="2"/>
        <v>3378.7588692420318</v>
      </c>
      <c r="K5" s="89">
        <f>379*10%+I5</f>
        <v>3416.6588692420319</v>
      </c>
    </row>
    <row r="6" spans="1:11" ht="13.5" thickBot="1" x14ac:dyDescent="0.25">
      <c r="A6" s="91">
        <v>3000</v>
      </c>
      <c r="B6" s="92">
        <v>6</v>
      </c>
      <c r="C6" s="63">
        <v>13.07</v>
      </c>
      <c r="D6" s="64">
        <v>3500</v>
      </c>
      <c r="E6" s="95">
        <f t="shared" ref="E6:E12" si="3">D6+15</f>
        <v>3515</v>
      </c>
      <c r="F6" s="89">
        <v>1</v>
      </c>
      <c r="G6" s="96">
        <f t="shared" si="0"/>
        <v>0.13070000000000001</v>
      </c>
      <c r="H6" s="96">
        <f t="shared" si="1"/>
        <v>0.86929999999999996</v>
      </c>
      <c r="I6" s="90">
        <f t="shared" si="2"/>
        <v>3451.0525710341658</v>
      </c>
      <c r="K6" s="89">
        <f>451*10%+I6</f>
        <v>3496.1525710341657</v>
      </c>
    </row>
    <row r="7" spans="1:11" ht="13.5" thickBot="1" x14ac:dyDescent="0.25">
      <c r="A7" s="91">
        <v>3000</v>
      </c>
      <c r="B7" s="92">
        <v>7</v>
      </c>
      <c r="C7" s="63">
        <v>14.95</v>
      </c>
      <c r="D7" s="64">
        <v>3580</v>
      </c>
      <c r="E7" s="95">
        <f t="shared" si="3"/>
        <v>3595</v>
      </c>
      <c r="F7" s="89">
        <v>1</v>
      </c>
      <c r="G7" s="96">
        <f t="shared" si="0"/>
        <v>0.14949999999999999</v>
      </c>
      <c r="H7" s="96">
        <f t="shared" si="1"/>
        <v>0.85050000000000003</v>
      </c>
      <c r="I7" s="90">
        <f t="shared" si="2"/>
        <v>3527.3368606701938</v>
      </c>
      <c r="K7" s="89">
        <f>527*10%+I7</f>
        <v>3580.0368606701936</v>
      </c>
    </row>
    <row r="8" spans="1:11" ht="13.5" thickBot="1" x14ac:dyDescent="0.25">
      <c r="A8" s="91">
        <v>3000</v>
      </c>
      <c r="B8" s="92">
        <v>8</v>
      </c>
      <c r="C8" s="63">
        <v>16.809999999999999</v>
      </c>
      <c r="D8" s="64">
        <v>3670</v>
      </c>
      <c r="E8" s="95">
        <f t="shared" si="3"/>
        <v>3685</v>
      </c>
      <c r="F8" s="89">
        <v>1</v>
      </c>
      <c r="G8" s="96">
        <f t="shared" si="0"/>
        <v>0.1681</v>
      </c>
      <c r="H8" s="96">
        <f t="shared" si="1"/>
        <v>0.83189999999999997</v>
      </c>
      <c r="I8" s="90">
        <f t="shared" si="2"/>
        <v>3606.202668589975</v>
      </c>
      <c r="K8" s="89">
        <f>606*10%+I8</f>
        <v>3666.8026685899749</v>
      </c>
    </row>
    <row r="9" spans="1:11" ht="13.5" thickBot="1" x14ac:dyDescent="0.25">
      <c r="A9" s="91">
        <v>3000</v>
      </c>
      <c r="B9" s="92">
        <v>9</v>
      </c>
      <c r="C9" s="63">
        <v>18.690000000000001</v>
      </c>
      <c r="D9" s="64">
        <v>3760</v>
      </c>
      <c r="E9" s="95">
        <f t="shared" si="3"/>
        <v>3775</v>
      </c>
      <c r="F9" s="89">
        <v>1</v>
      </c>
      <c r="G9" s="96">
        <f t="shared" si="0"/>
        <v>0.18690000000000001</v>
      </c>
      <c r="H9" s="96">
        <f t="shared" si="1"/>
        <v>0.81309999999999993</v>
      </c>
      <c r="I9" s="90">
        <f t="shared" si="2"/>
        <v>3689.5830771122864</v>
      </c>
      <c r="K9" s="89">
        <f>690*10%+I9</f>
        <v>3758.5830771122864</v>
      </c>
    </row>
    <row r="10" spans="1:11" ht="13.5" thickBot="1" x14ac:dyDescent="0.25">
      <c r="A10" s="91">
        <v>3000</v>
      </c>
      <c r="B10" s="92">
        <v>10</v>
      </c>
      <c r="C10" s="63">
        <v>20.54</v>
      </c>
      <c r="D10" s="64">
        <v>3855</v>
      </c>
      <c r="E10" s="95">
        <f t="shared" si="3"/>
        <v>3870</v>
      </c>
      <c r="F10" s="89">
        <v>1</v>
      </c>
      <c r="G10" s="96">
        <f>C10/100</f>
        <v>0.2054</v>
      </c>
      <c r="H10" s="96">
        <f>F10-G10</f>
        <v>0.79459999999999997</v>
      </c>
      <c r="I10" s="90">
        <f>A10/H10</f>
        <v>3775.4845205134661</v>
      </c>
      <c r="K10" s="89">
        <f>775*10%+I10</f>
        <v>3852.9845205134661</v>
      </c>
    </row>
    <row r="11" spans="1:11" ht="13.5" thickBot="1" x14ac:dyDescent="0.25">
      <c r="A11" s="91">
        <v>3000</v>
      </c>
      <c r="B11" s="92">
        <v>11</v>
      </c>
      <c r="C11" s="63">
        <v>22.42</v>
      </c>
      <c r="D11" s="64">
        <v>3955</v>
      </c>
      <c r="E11" s="95">
        <f t="shared" si="3"/>
        <v>3970</v>
      </c>
      <c r="F11" s="89">
        <v>1</v>
      </c>
      <c r="G11" s="96">
        <f>C11/100</f>
        <v>0.22420000000000001</v>
      </c>
      <c r="H11" s="96">
        <f>F11-G11</f>
        <v>0.77580000000000005</v>
      </c>
      <c r="I11" s="90">
        <f>A11/H11</f>
        <v>3866.9760247486465</v>
      </c>
      <c r="K11" s="89">
        <f>867*10%+I11</f>
        <v>3953.6760247486463</v>
      </c>
    </row>
    <row r="12" spans="1:11" ht="13.5" thickBot="1" x14ac:dyDescent="0.25">
      <c r="A12" s="91">
        <v>3000</v>
      </c>
      <c r="B12" s="92">
        <v>12</v>
      </c>
      <c r="C12" s="63">
        <v>24.28</v>
      </c>
      <c r="D12" s="64">
        <v>4060</v>
      </c>
      <c r="E12" s="95">
        <f t="shared" si="3"/>
        <v>4075</v>
      </c>
      <c r="F12" s="89">
        <v>1</v>
      </c>
      <c r="G12" s="96">
        <f>C12/100</f>
        <v>0.24280000000000002</v>
      </c>
      <c r="H12" s="96">
        <f>F12-G12</f>
        <v>0.75719999999999998</v>
      </c>
      <c r="I12" s="90">
        <f>A12/H12</f>
        <v>3961.9651347068148</v>
      </c>
      <c r="K12" s="89">
        <f>962*10%+I12</f>
        <v>4058.1651347068146</v>
      </c>
    </row>
  </sheetData>
  <sheetProtection password="CAEB" sheet="1" selectLockedCells="1"/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8">
    <pageSetUpPr fitToPage="1"/>
  </sheetPr>
  <dimension ref="A1:AA20"/>
  <sheetViews>
    <sheetView showGridLines="0" tabSelected="1" topLeftCell="A2" zoomScale="57" zoomScaleNormal="57" workbookViewId="0">
      <selection activeCell="E3" sqref="E3"/>
    </sheetView>
  </sheetViews>
  <sheetFormatPr defaultRowHeight="12.75" x14ac:dyDescent="0.2"/>
  <cols>
    <col min="1" max="1" width="11" customWidth="1"/>
    <col min="2" max="2" width="16.28515625" customWidth="1"/>
    <col min="3" max="4" width="15.85546875" customWidth="1"/>
    <col min="5" max="5" width="19" bestFit="1" customWidth="1"/>
    <col min="6" max="7" width="16.5703125" customWidth="1"/>
    <col min="8" max="8" width="18.140625" customWidth="1"/>
    <col min="9" max="9" width="17.140625" bestFit="1" customWidth="1"/>
    <col min="10" max="10" width="16.140625" bestFit="1" customWidth="1"/>
    <col min="11" max="11" width="15.7109375" hidden="1" customWidth="1"/>
    <col min="12" max="12" width="14.7109375" hidden="1" customWidth="1"/>
    <col min="13" max="13" width="13.42578125" hidden="1" customWidth="1"/>
    <col min="14" max="14" width="14.7109375" hidden="1" customWidth="1"/>
    <col min="15" max="15" width="16.140625" hidden="1" customWidth="1"/>
    <col min="16" max="16" width="16.7109375" hidden="1" customWidth="1"/>
    <col min="17" max="18" width="16.140625" hidden="1" customWidth="1"/>
    <col min="19" max="19" width="18.140625" customWidth="1"/>
    <col min="20" max="20" width="14.7109375" bestFit="1" customWidth="1"/>
    <col min="21" max="21" width="15.140625" customWidth="1"/>
    <col min="22" max="23" width="15.140625" bestFit="1" customWidth="1"/>
    <col min="24" max="24" width="16" bestFit="1" customWidth="1"/>
    <col min="25" max="25" width="18.140625" customWidth="1"/>
    <col min="26" max="26" width="18.85546875" customWidth="1"/>
    <col min="27" max="27" width="20.42578125" customWidth="1"/>
  </cols>
  <sheetData>
    <row r="1" spans="1:27" hidden="1" x14ac:dyDescent="0.2"/>
    <row r="2" spans="1:27" ht="13.5" thickBot="1" x14ac:dyDescent="0.25"/>
    <row r="3" spans="1:27" ht="21.75" thickTop="1" thickBot="1" x14ac:dyDescent="0.35">
      <c r="A3" s="73" t="s">
        <v>11</v>
      </c>
      <c r="B3" s="74"/>
      <c r="C3" s="1"/>
      <c r="D3" s="1"/>
      <c r="E3" s="24">
        <v>10000</v>
      </c>
      <c r="F3" s="31"/>
      <c r="G3" s="31"/>
    </row>
    <row r="4" spans="1:27" ht="14.25" thickTop="1" thickBot="1" x14ac:dyDescent="0.25"/>
    <row r="5" spans="1:27" ht="20.100000000000001" customHeight="1" x14ac:dyDescent="0.25">
      <c r="A5" s="71" t="s">
        <v>1</v>
      </c>
      <c r="B5" s="83" t="s">
        <v>12</v>
      </c>
      <c r="C5" s="2" t="s">
        <v>13</v>
      </c>
      <c r="D5" s="2" t="s">
        <v>19</v>
      </c>
      <c r="E5" s="81" t="s">
        <v>6</v>
      </c>
      <c r="F5" s="38" t="s">
        <v>13</v>
      </c>
      <c r="G5" s="22" t="s">
        <v>19</v>
      </c>
      <c r="H5" s="79" t="s">
        <v>7</v>
      </c>
      <c r="I5" s="40" t="s">
        <v>13</v>
      </c>
      <c r="J5" s="6" t="s">
        <v>19</v>
      </c>
      <c r="K5" s="12" t="s">
        <v>4</v>
      </c>
      <c r="L5" s="25" t="s">
        <v>13</v>
      </c>
      <c r="M5" s="16" t="s">
        <v>5</v>
      </c>
      <c r="N5" s="27" t="s">
        <v>13</v>
      </c>
      <c r="O5" s="27" t="s">
        <v>19</v>
      </c>
      <c r="P5" s="29" t="s">
        <v>9</v>
      </c>
      <c r="Q5" s="29" t="s">
        <v>13</v>
      </c>
      <c r="R5" s="44" t="s">
        <v>19</v>
      </c>
      <c r="S5" s="77" t="s">
        <v>36</v>
      </c>
      <c r="T5" s="42" t="s">
        <v>13</v>
      </c>
      <c r="U5" s="34" t="s">
        <v>19</v>
      </c>
      <c r="V5" s="75" t="s">
        <v>34</v>
      </c>
      <c r="W5" s="54" t="s">
        <v>13</v>
      </c>
      <c r="X5" s="46" t="s">
        <v>19</v>
      </c>
      <c r="Y5" s="69" t="s">
        <v>43</v>
      </c>
      <c r="Z5" s="52" t="s">
        <v>13</v>
      </c>
      <c r="AA5" s="48" t="s">
        <v>19</v>
      </c>
    </row>
    <row r="6" spans="1:27" ht="16.5" thickBot="1" x14ac:dyDescent="0.3">
      <c r="A6" s="72" t="s">
        <v>1</v>
      </c>
      <c r="B6" s="84"/>
      <c r="C6" s="3" t="s">
        <v>14</v>
      </c>
      <c r="D6" s="3" t="s">
        <v>20</v>
      </c>
      <c r="E6" s="82"/>
      <c r="F6" s="39" t="s">
        <v>14</v>
      </c>
      <c r="G6" s="23" t="s">
        <v>20</v>
      </c>
      <c r="H6" s="80"/>
      <c r="I6" s="41" t="s">
        <v>14</v>
      </c>
      <c r="J6" s="7" t="s">
        <v>20</v>
      </c>
      <c r="K6" s="13" t="s">
        <v>8</v>
      </c>
      <c r="L6" s="26" t="s">
        <v>14</v>
      </c>
      <c r="M6" s="17" t="s">
        <v>16</v>
      </c>
      <c r="N6" s="28" t="s">
        <v>14</v>
      </c>
      <c r="O6" s="28" t="s">
        <v>20</v>
      </c>
      <c r="P6" s="30" t="s">
        <v>10</v>
      </c>
      <c r="Q6" s="30" t="s">
        <v>14</v>
      </c>
      <c r="R6" s="45" t="s">
        <v>20</v>
      </c>
      <c r="S6" s="78"/>
      <c r="T6" s="43" t="s">
        <v>14</v>
      </c>
      <c r="U6" s="35" t="s">
        <v>20</v>
      </c>
      <c r="V6" s="76"/>
      <c r="W6" s="55" t="s">
        <v>14</v>
      </c>
      <c r="X6" s="51" t="s">
        <v>20</v>
      </c>
      <c r="Y6" s="70"/>
      <c r="Z6" s="53" t="s">
        <v>14</v>
      </c>
      <c r="AA6" s="49" t="s">
        <v>20</v>
      </c>
    </row>
    <row r="7" spans="1:27" ht="24.95" customHeight="1" x14ac:dyDescent="0.4">
      <c r="A7" s="33">
        <v>1</v>
      </c>
      <c r="B7" s="5">
        <f>$E$3*'KREDİKARTI-GARANTİ'!E2/'KREDİKARTI-GARANTİ'!A2</f>
        <v>10000</v>
      </c>
      <c r="C7" s="5">
        <f t="shared" ref="C7" si="0">B7/A7</f>
        <v>10000</v>
      </c>
      <c r="D7" s="5" t="s">
        <v>18</v>
      </c>
      <c r="E7" s="8">
        <f>E3</f>
        <v>10000</v>
      </c>
      <c r="F7" s="8">
        <f>E7/A7</f>
        <v>10000</v>
      </c>
      <c r="G7" s="8" t="s">
        <v>18</v>
      </c>
      <c r="H7" s="9">
        <f>E3</f>
        <v>10000</v>
      </c>
      <c r="I7" s="9">
        <f>H7/A7</f>
        <v>10000</v>
      </c>
      <c r="J7" s="9" t="s">
        <v>18</v>
      </c>
      <c r="K7" s="14">
        <f>E3*2/100+E3</f>
        <v>10200</v>
      </c>
      <c r="L7" s="14">
        <f>K7/A7</f>
        <v>10200</v>
      </c>
      <c r="M7" s="18">
        <f>E3</f>
        <v>10000</v>
      </c>
      <c r="N7" s="18">
        <f>M7/A7</f>
        <v>10000</v>
      </c>
      <c r="O7" s="18" t="s">
        <v>18</v>
      </c>
      <c r="P7" s="19">
        <f>E3</f>
        <v>10000</v>
      </c>
      <c r="Q7" s="19">
        <f t="shared" ref="Q7:Q18" si="1">P7/A7</f>
        <v>10000</v>
      </c>
      <c r="R7" s="19" t="s">
        <v>18</v>
      </c>
      <c r="S7" s="36">
        <f>E3</f>
        <v>10000</v>
      </c>
      <c r="T7" s="36">
        <f>S7/A7</f>
        <v>10000</v>
      </c>
      <c r="U7" s="36" t="s">
        <v>18</v>
      </c>
      <c r="V7" s="47">
        <f>E3</f>
        <v>10000</v>
      </c>
      <c r="W7" s="47">
        <f>V7/A7</f>
        <v>10000</v>
      </c>
      <c r="X7" s="47" t="s">
        <v>18</v>
      </c>
      <c r="Y7" s="50">
        <f>E3</f>
        <v>10000</v>
      </c>
      <c r="Z7" s="50">
        <f>Y7/A7</f>
        <v>10000</v>
      </c>
      <c r="AA7" s="50" t="s">
        <v>18</v>
      </c>
    </row>
    <row r="8" spans="1:27" ht="24.95" customHeight="1" x14ac:dyDescent="0.4">
      <c r="A8" s="4">
        <v>2</v>
      </c>
      <c r="B8" s="5">
        <f>$E$3*'KREDİKARTI-GARANTİ'!E2/'KREDİKARTI-GARANTİ'!A2</f>
        <v>10000</v>
      </c>
      <c r="C8" s="5">
        <f>B8/A8</f>
        <v>5000</v>
      </c>
      <c r="D8" s="5">
        <v>2</v>
      </c>
      <c r="E8" s="10" t="s">
        <v>15</v>
      </c>
      <c r="F8" s="8" t="s">
        <v>15</v>
      </c>
      <c r="G8" s="8" t="s">
        <v>15</v>
      </c>
      <c r="H8" s="11">
        <f>$E$3*'KREDİKARTI-İŞBANK'!E2/'KREDİKARTI-İŞBANK'!A2</f>
        <v>10716.666666666666</v>
      </c>
      <c r="I8" s="9">
        <f>H8/A8</f>
        <v>5358.333333333333</v>
      </c>
      <c r="J8" s="9">
        <v>2</v>
      </c>
      <c r="K8" s="15" t="s">
        <v>15</v>
      </c>
      <c r="L8" s="14" t="s">
        <v>15</v>
      </c>
      <c r="M8" s="20" t="s">
        <v>15</v>
      </c>
      <c r="N8" s="18" t="s">
        <v>15</v>
      </c>
      <c r="O8" s="18" t="s">
        <v>15</v>
      </c>
      <c r="P8" s="21" t="e">
        <f>$E$3*#REF!/#REF!</f>
        <v>#REF!</v>
      </c>
      <c r="Q8" s="19" t="e">
        <f t="shared" si="1"/>
        <v>#REF!</v>
      </c>
      <c r="R8" s="19">
        <v>2</v>
      </c>
      <c r="S8" s="37" t="s">
        <v>15</v>
      </c>
      <c r="T8" s="36" t="s">
        <v>15</v>
      </c>
      <c r="U8" s="36" t="s">
        <v>15</v>
      </c>
      <c r="V8" s="47" t="s">
        <v>15</v>
      </c>
      <c r="W8" s="47" t="s">
        <v>15</v>
      </c>
      <c r="X8" s="47" t="s">
        <v>15</v>
      </c>
      <c r="Y8" s="50" t="s">
        <v>15</v>
      </c>
      <c r="Z8" s="50" t="s">
        <v>15</v>
      </c>
      <c r="AA8" s="50" t="s">
        <v>15</v>
      </c>
    </row>
    <row r="9" spans="1:27" ht="24.95" customHeight="1" x14ac:dyDescent="0.4">
      <c r="A9" s="4">
        <v>3</v>
      </c>
      <c r="B9" s="5">
        <f>$E$3*'KREDİKARTI-GARANTİ'!E3/'KREDİKARTI-GARANTİ'!A3</f>
        <v>10966.666666666666</v>
      </c>
      <c r="C9" s="5">
        <f t="shared" ref="C9:C17" si="2">B9/A9</f>
        <v>3655.5555555555552</v>
      </c>
      <c r="D9" s="5">
        <v>3</v>
      </c>
      <c r="E9" s="10" t="s">
        <v>15</v>
      </c>
      <c r="F9" s="8" t="s">
        <v>15</v>
      </c>
      <c r="G9" s="8" t="s">
        <v>15</v>
      </c>
      <c r="H9" s="11">
        <f>$E$3*'KREDİKARTI-İŞBANK'!E3/'KREDİKARTI-İŞBANK'!A3</f>
        <v>10950</v>
      </c>
      <c r="I9" s="9">
        <f t="shared" ref="I9:I18" si="3">H9/A9</f>
        <v>3650</v>
      </c>
      <c r="J9" s="9">
        <v>3</v>
      </c>
      <c r="K9" s="15" t="s">
        <v>15</v>
      </c>
      <c r="L9" s="14" t="s">
        <v>15</v>
      </c>
      <c r="M9" s="20" t="s">
        <v>15</v>
      </c>
      <c r="N9" s="18" t="s">
        <v>15</v>
      </c>
      <c r="O9" s="18" t="s">
        <v>15</v>
      </c>
      <c r="P9" s="21" t="e">
        <f>$E$3*#REF!/#REF!</f>
        <v>#REF!</v>
      </c>
      <c r="Q9" s="19" t="e">
        <f t="shared" si="1"/>
        <v>#REF!</v>
      </c>
      <c r="R9" s="19">
        <v>3</v>
      </c>
      <c r="S9" s="37" t="s">
        <v>15</v>
      </c>
      <c r="T9" s="36" t="s">
        <v>15</v>
      </c>
      <c r="U9" s="36" t="s">
        <v>15</v>
      </c>
      <c r="V9" s="47" t="s">
        <v>15</v>
      </c>
      <c r="W9" s="47" t="s">
        <v>15</v>
      </c>
      <c r="X9" s="47" t="s">
        <v>15</v>
      </c>
      <c r="Y9" s="50" t="s">
        <v>15</v>
      </c>
      <c r="Z9" s="50" t="s">
        <v>15</v>
      </c>
      <c r="AA9" s="50" t="s">
        <v>15</v>
      </c>
    </row>
    <row r="10" spans="1:27" ht="24.95" customHeight="1" x14ac:dyDescent="0.4">
      <c r="A10" s="4">
        <v>4</v>
      </c>
      <c r="B10" s="5" t="s">
        <v>15</v>
      </c>
      <c r="C10" s="5" t="s">
        <v>15</v>
      </c>
      <c r="D10" s="5" t="s">
        <v>15</v>
      </c>
      <c r="E10" s="10" t="s">
        <v>15</v>
      </c>
      <c r="F10" s="8" t="s">
        <v>15</v>
      </c>
      <c r="G10" s="8" t="s">
        <v>15</v>
      </c>
      <c r="H10" s="11">
        <f>$E$3*'KREDİKARTI-İŞBANK'!E4/'KREDİKARTI-İŞBANK'!A4</f>
        <v>11183.333333333334</v>
      </c>
      <c r="I10" s="9">
        <f t="shared" si="3"/>
        <v>2795.8333333333335</v>
      </c>
      <c r="J10" s="9">
        <v>4</v>
      </c>
      <c r="K10" s="15" t="s">
        <v>15</v>
      </c>
      <c r="L10" s="14" t="s">
        <v>15</v>
      </c>
      <c r="M10" s="20" t="s">
        <v>15</v>
      </c>
      <c r="N10" s="18" t="s">
        <v>15</v>
      </c>
      <c r="O10" s="18" t="s">
        <v>15</v>
      </c>
      <c r="P10" s="21" t="e">
        <f>$E$3*#REF!/#REF!</f>
        <v>#REF!</v>
      </c>
      <c r="Q10" s="19" t="e">
        <f t="shared" si="1"/>
        <v>#REF!</v>
      </c>
      <c r="R10" s="19">
        <v>4</v>
      </c>
      <c r="S10" s="37" t="s">
        <v>15</v>
      </c>
      <c r="T10" s="36" t="s">
        <v>15</v>
      </c>
      <c r="U10" s="36" t="s">
        <v>15</v>
      </c>
      <c r="V10" s="47" t="s">
        <v>15</v>
      </c>
      <c r="W10" s="47" t="s">
        <v>15</v>
      </c>
      <c r="X10" s="47" t="s">
        <v>15</v>
      </c>
      <c r="Y10" s="50" t="s">
        <v>15</v>
      </c>
      <c r="Z10" s="50" t="s">
        <v>15</v>
      </c>
      <c r="AA10" s="50" t="s">
        <v>15</v>
      </c>
    </row>
    <row r="11" spans="1:27" ht="24.95" customHeight="1" x14ac:dyDescent="0.4">
      <c r="A11" s="4">
        <v>5</v>
      </c>
      <c r="B11" s="5" t="s">
        <v>15</v>
      </c>
      <c r="C11" s="5" t="s">
        <v>15</v>
      </c>
      <c r="D11" s="5" t="s">
        <v>15</v>
      </c>
      <c r="E11" s="10" t="s">
        <v>15</v>
      </c>
      <c r="F11" s="8" t="s">
        <v>15</v>
      </c>
      <c r="G11" s="8" t="s">
        <v>15</v>
      </c>
      <c r="H11" s="11">
        <f>$E$3*'KREDİKARTI-İŞBANK'!E5/'KREDİKARTI-İŞBANK'!A5</f>
        <v>11450</v>
      </c>
      <c r="I11" s="9">
        <f t="shared" si="3"/>
        <v>2290</v>
      </c>
      <c r="J11" s="9">
        <v>5</v>
      </c>
      <c r="K11" s="15" t="s">
        <v>15</v>
      </c>
      <c r="L11" s="14" t="s">
        <v>15</v>
      </c>
      <c r="M11" s="20" t="s">
        <v>15</v>
      </c>
      <c r="N11" s="18" t="s">
        <v>15</v>
      </c>
      <c r="O11" s="18" t="s">
        <v>15</v>
      </c>
      <c r="P11" s="21" t="e">
        <f>$E$3*#REF!/#REF!</f>
        <v>#REF!</v>
      </c>
      <c r="Q11" s="19" t="e">
        <f t="shared" si="1"/>
        <v>#REF!</v>
      </c>
      <c r="R11" s="19">
        <v>5</v>
      </c>
      <c r="S11" s="37">
        <f>$E$3*'KREDİKARTI-VAKIFBANK'!E2/'KREDİKARTI-VAKIFBANK'!A2</f>
        <v>10000</v>
      </c>
      <c r="T11" s="36">
        <f>S11/A11</f>
        <v>2000</v>
      </c>
      <c r="U11" s="36" t="s">
        <v>35</v>
      </c>
      <c r="V11" s="47" t="s">
        <v>15</v>
      </c>
      <c r="W11" s="47" t="s">
        <v>15</v>
      </c>
      <c r="X11" s="47" t="s">
        <v>15</v>
      </c>
      <c r="Y11" s="50">
        <f>$E$3*'KREDİKARTI-YKB'!E2/'KREDİKARTI-YKB'!A2</f>
        <v>10000</v>
      </c>
      <c r="Z11" s="50">
        <f t="shared" ref="Z11:Z18" si="4">Y11/A11</f>
        <v>2000</v>
      </c>
      <c r="AA11" s="50" t="s">
        <v>35</v>
      </c>
    </row>
    <row r="12" spans="1:27" ht="24.95" customHeight="1" x14ac:dyDescent="0.4">
      <c r="A12" s="4">
        <v>6</v>
      </c>
      <c r="B12" s="5" t="s">
        <v>15</v>
      </c>
      <c r="C12" s="5" t="s">
        <v>15</v>
      </c>
      <c r="D12" s="5" t="s">
        <v>15</v>
      </c>
      <c r="E12" s="10" t="s">
        <v>15</v>
      </c>
      <c r="F12" s="8" t="s">
        <v>15</v>
      </c>
      <c r="G12" s="8" t="s">
        <v>15</v>
      </c>
      <c r="H12" s="11">
        <f>$E$3*'KREDİKARTI-İŞBANK'!E6/'KREDİKARTI-İŞBANK'!A6</f>
        <v>11716.666666666666</v>
      </c>
      <c r="I12" s="9">
        <f t="shared" si="3"/>
        <v>1952.7777777777776</v>
      </c>
      <c r="J12" s="9">
        <v>6</v>
      </c>
      <c r="K12" s="15" t="s">
        <v>15</v>
      </c>
      <c r="L12" s="14" t="s">
        <v>15</v>
      </c>
      <c r="M12" s="20" t="s">
        <v>15</v>
      </c>
      <c r="N12" s="18" t="s">
        <v>15</v>
      </c>
      <c r="O12" s="18" t="s">
        <v>15</v>
      </c>
      <c r="P12" s="21" t="e">
        <f>$E$3*#REF!/#REF!</f>
        <v>#REF!</v>
      </c>
      <c r="Q12" s="19" t="e">
        <f t="shared" si="1"/>
        <v>#REF!</v>
      </c>
      <c r="R12" s="19">
        <v>6</v>
      </c>
      <c r="S12" s="37">
        <f>$E$3*'KREDİKARTI-VAKIFBANK'!E3/'KREDİKARTI-VAKIFBANK'!A3</f>
        <v>10950</v>
      </c>
      <c r="T12" s="36">
        <f t="shared" ref="T12:T18" si="5">S12/A12</f>
        <v>1825</v>
      </c>
      <c r="U12" s="36" t="s">
        <v>27</v>
      </c>
      <c r="V12" s="47" t="s">
        <v>15</v>
      </c>
      <c r="W12" s="47" t="s">
        <v>15</v>
      </c>
      <c r="X12" s="47" t="s">
        <v>15</v>
      </c>
      <c r="Y12" s="50">
        <f>$E$3*'KREDİKARTI-YKB'!E3/'KREDİKARTI-YKB'!A3</f>
        <v>10950</v>
      </c>
      <c r="Z12" s="50">
        <f t="shared" si="4"/>
        <v>1825</v>
      </c>
      <c r="AA12" s="50" t="s">
        <v>27</v>
      </c>
    </row>
    <row r="13" spans="1:27" ht="24.95" customHeight="1" x14ac:dyDescent="0.4">
      <c r="A13" s="4">
        <v>7</v>
      </c>
      <c r="B13" s="5">
        <f>$E$3*'KREDİKARTI-GARANTİ'!E4/'KREDİKARTI-GARANTİ'!A4</f>
        <v>11200</v>
      </c>
      <c r="C13" s="5">
        <f>B13/A13</f>
        <v>1600</v>
      </c>
      <c r="D13" s="5" t="s">
        <v>28</v>
      </c>
      <c r="E13" s="10">
        <f>$E$3*'KREDİKARTI-AKBANK'!E2/'KREDİKARTI-AKBANK'!A2</f>
        <v>10716.666666666666</v>
      </c>
      <c r="F13" s="8">
        <f t="shared" ref="F13:F18" si="6">E13/A13</f>
        <v>1530.952380952381</v>
      </c>
      <c r="G13" s="8" t="s">
        <v>37</v>
      </c>
      <c r="H13" s="11">
        <f>$E$3*'KREDİKARTI-İŞBANK'!E7/'KREDİKARTI-İŞBANK'!A7</f>
        <v>11983.333333333334</v>
      </c>
      <c r="I13" s="9">
        <f t="shared" si="3"/>
        <v>1711.9047619047619</v>
      </c>
      <c r="J13" s="9">
        <v>7</v>
      </c>
      <c r="K13" s="15" t="e">
        <f>$E$3*#REF!/#REF!</f>
        <v>#REF!</v>
      </c>
      <c r="L13" s="14" t="e">
        <f>K13/A13</f>
        <v>#REF!</v>
      </c>
      <c r="M13" s="20" t="s">
        <v>15</v>
      </c>
      <c r="N13" s="18" t="s">
        <v>15</v>
      </c>
      <c r="O13" s="18" t="s">
        <v>15</v>
      </c>
      <c r="P13" s="21" t="e">
        <f>$E$3*#REF!/#REF!</f>
        <v>#REF!</v>
      </c>
      <c r="Q13" s="19" t="e">
        <f t="shared" si="1"/>
        <v>#REF!</v>
      </c>
      <c r="R13" s="19">
        <v>7</v>
      </c>
      <c r="S13" s="37">
        <f>$E$3*'KREDİKARTI-VAKIFBANK'!E4/'KREDİKARTI-VAKIFBANK'!A4</f>
        <v>11183.333333333334</v>
      </c>
      <c r="T13" s="36">
        <f t="shared" si="5"/>
        <v>1597.6190476190477</v>
      </c>
      <c r="U13" s="36" t="s">
        <v>28</v>
      </c>
      <c r="V13" s="47">
        <f>$E$3*'KREDİKARTI-ZİRAAT'!E2/'KREDİKARTI-ZİRAAT'!A2</f>
        <v>10000</v>
      </c>
      <c r="W13" s="47">
        <f>V13/A13</f>
        <v>1428.5714285714287</v>
      </c>
      <c r="X13" s="47" t="s">
        <v>37</v>
      </c>
      <c r="Y13" s="50">
        <f>$E$3*'KREDİKARTI-YKB'!E4/'KREDİKARTI-YKB'!A4</f>
        <v>11183.333333333334</v>
      </c>
      <c r="Z13" s="50">
        <f t="shared" si="4"/>
        <v>1597.6190476190477</v>
      </c>
      <c r="AA13" s="50" t="s">
        <v>39</v>
      </c>
    </row>
    <row r="14" spans="1:27" ht="24.95" customHeight="1" x14ac:dyDescent="0.4">
      <c r="A14" s="4">
        <v>8</v>
      </c>
      <c r="B14" s="5">
        <f>$E$3*'KREDİKARTI-GARANTİ'!E5/'KREDİKARTI-GARANTİ'!A5</f>
        <v>11466.666666666666</v>
      </c>
      <c r="C14" s="5">
        <f t="shared" si="2"/>
        <v>1433.3333333333333</v>
      </c>
      <c r="D14" s="5" t="s">
        <v>29</v>
      </c>
      <c r="E14" s="10">
        <f>$E$3*'KREDİKARTI-AKBANK'!E3/'KREDİKARTI-AKBANK'!A3</f>
        <v>10950</v>
      </c>
      <c r="F14" s="8">
        <f t="shared" si="6"/>
        <v>1368.75</v>
      </c>
      <c r="G14" s="8" t="s">
        <v>38</v>
      </c>
      <c r="H14" s="11">
        <f>$E$3*'KREDİKARTI-İŞBANK'!E8/'KREDİKARTI-İŞBANK'!A8</f>
        <v>12283.333333333334</v>
      </c>
      <c r="I14" s="9">
        <f t="shared" si="3"/>
        <v>1535.4166666666667</v>
      </c>
      <c r="J14" s="9">
        <v>8</v>
      </c>
      <c r="K14" s="15" t="e">
        <f>$E$3*#REF!/#REF!</f>
        <v>#REF!</v>
      </c>
      <c r="L14" s="14" t="e">
        <f>K14/A14</f>
        <v>#REF!</v>
      </c>
      <c r="M14" s="20">
        <f>$E$3*'KREDİKARTI-YKB'!E2/'KREDİKARTI-YKB'!A2</f>
        <v>10000</v>
      </c>
      <c r="N14" s="18">
        <f>M14/A14</f>
        <v>1250</v>
      </c>
      <c r="O14" s="18" t="s">
        <v>23</v>
      </c>
      <c r="P14" s="21" t="e">
        <f>$E$3*#REF!/#REF!</f>
        <v>#REF!</v>
      </c>
      <c r="Q14" s="19" t="e">
        <f t="shared" si="1"/>
        <v>#REF!</v>
      </c>
      <c r="R14" s="19">
        <v>8</v>
      </c>
      <c r="S14" s="37">
        <f>$E$3*'KREDİKARTI-VAKIFBANK'!E5/'KREDİKARTI-VAKIFBANK'!A5</f>
        <v>11450</v>
      </c>
      <c r="T14" s="36">
        <f t="shared" si="5"/>
        <v>1431.25</v>
      </c>
      <c r="U14" s="36" t="s">
        <v>29</v>
      </c>
      <c r="V14" s="47">
        <f>$E$3*'KREDİKARTI-ZİRAAT'!E3/'KREDİKARTI-ZİRAAT'!A3</f>
        <v>10683.333333333334</v>
      </c>
      <c r="W14" s="47">
        <f>V14/A14</f>
        <v>1335.4166666666667</v>
      </c>
      <c r="X14" s="47" t="s">
        <v>38</v>
      </c>
      <c r="Y14" s="50">
        <f>$E$3*'KREDİKARTI-YKB'!E5/'KREDİKARTI-YKB'!A5</f>
        <v>11450</v>
      </c>
      <c r="Z14" s="50">
        <f t="shared" si="4"/>
        <v>1431.25</v>
      </c>
      <c r="AA14" s="50" t="s">
        <v>29</v>
      </c>
    </row>
    <row r="15" spans="1:27" ht="24.95" customHeight="1" x14ac:dyDescent="0.4">
      <c r="A15" s="4">
        <v>9</v>
      </c>
      <c r="B15" s="5">
        <f>$E$3*'KREDİKARTI-GARANTİ'!E6/'KREDİKARTI-GARANTİ'!A6</f>
        <v>11733.333333333334</v>
      </c>
      <c r="C15" s="5">
        <f t="shared" si="2"/>
        <v>1303.7037037037037</v>
      </c>
      <c r="D15" s="5" t="s">
        <v>30</v>
      </c>
      <c r="E15" s="10">
        <f>$E$3*'KREDİKARTI-AKBANK'!E4/'KREDİKARTI-AKBANK'!A4</f>
        <v>11183.333333333334</v>
      </c>
      <c r="F15" s="8">
        <f t="shared" si="6"/>
        <v>1242.5925925925926</v>
      </c>
      <c r="G15" s="8" t="s">
        <v>39</v>
      </c>
      <c r="H15" s="11">
        <f>$E$3*'KREDİKARTI-İŞBANK'!E9/'KREDİKARTI-İŞBANK'!A9</f>
        <v>12583.333333333334</v>
      </c>
      <c r="I15" s="9">
        <f t="shared" si="3"/>
        <v>1398.1481481481483</v>
      </c>
      <c r="J15" s="9">
        <v>9</v>
      </c>
      <c r="K15" s="15" t="e">
        <f>$E$3*#REF!/#REF!</f>
        <v>#REF!</v>
      </c>
      <c r="L15" s="14" t="e">
        <f>K15/A15</f>
        <v>#REF!</v>
      </c>
      <c r="M15" s="20">
        <f>$E$3*'KREDİKARTI-YKB'!E3/'KREDİKARTI-YKB'!A3</f>
        <v>10950</v>
      </c>
      <c r="N15" s="18">
        <f>M15/A15</f>
        <v>1216.6666666666667</v>
      </c>
      <c r="O15" s="18" t="s">
        <v>21</v>
      </c>
      <c r="P15" s="21" t="e">
        <f>$E$3*#REF!/#REF!</f>
        <v>#REF!</v>
      </c>
      <c r="Q15" s="19" t="e">
        <f t="shared" si="1"/>
        <v>#REF!</v>
      </c>
      <c r="R15" s="19">
        <v>9</v>
      </c>
      <c r="S15" s="37">
        <f>$E$3*'KREDİKARTI-VAKIFBANK'!E6/'KREDİKARTI-VAKIFBANK'!A6</f>
        <v>11716.666666666666</v>
      </c>
      <c r="T15" s="36">
        <f t="shared" si="5"/>
        <v>1301.8518518518517</v>
      </c>
      <c r="U15" s="36" t="s">
        <v>30</v>
      </c>
      <c r="V15" s="47">
        <f>$E$3*'KREDİKARTI-ZİRAAT'!E4/'KREDİKARTI-ZİRAAT'!A4</f>
        <v>10783.333333333334</v>
      </c>
      <c r="W15" s="47">
        <f t="shared" ref="W15:W17" si="7">V15/A15</f>
        <v>1198.1481481481483</v>
      </c>
      <c r="X15" s="47" t="s">
        <v>39</v>
      </c>
      <c r="Y15" s="50">
        <f>$E$3*'KREDİKARTI-YKB'!E6/'KREDİKARTI-YKB'!A6</f>
        <v>11716.666666666666</v>
      </c>
      <c r="Z15" s="50">
        <f t="shared" si="4"/>
        <v>1301.8518518518517</v>
      </c>
      <c r="AA15" s="50" t="s">
        <v>30</v>
      </c>
    </row>
    <row r="16" spans="1:27" ht="24.95" customHeight="1" x14ac:dyDescent="0.4">
      <c r="A16" s="4">
        <v>10</v>
      </c>
      <c r="B16" s="5">
        <f>$E$3*'KREDİKARTI-GARANTİ'!E7/'KREDİKARTI-GARANTİ'!A7</f>
        <v>12000</v>
      </c>
      <c r="C16" s="5">
        <f t="shared" si="2"/>
        <v>1200</v>
      </c>
      <c r="D16" s="5" t="s">
        <v>31</v>
      </c>
      <c r="E16" s="10">
        <f>$E$3*'KREDİKARTI-AKBANK'!E5/'KREDİKARTI-AKBANK'!A5</f>
        <v>11450</v>
      </c>
      <c r="F16" s="8">
        <f t="shared" si="6"/>
        <v>1145</v>
      </c>
      <c r="G16" s="8" t="s">
        <v>40</v>
      </c>
      <c r="H16" s="11">
        <f>$E$3*'KREDİKARTI-İŞBANK'!E10/'KREDİKARTI-İŞBANK'!A10</f>
        <v>12900</v>
      </c>
      <c r="I16" s="9">
        <f t="shared" si="3"/>
        <v>1290</v>
      </c>
      <c r="J16" s="9">
        <v>10</v>
      </c>
      <c r="K16" s="15"/>
      <c r="L16" s="14"/>
      <c r="M16" s="20">
        <f>$E$3*'KREDİKARTI-YKB'!E4/'KREDİKARTI-YKB'!A4</f>
        <v>11183.333333333334</v>
      </c>
      <c r="N16" s="18">
        <f>M16/A16</f>
        <v>1118.3333333333335</v>
      </c>
      <c r="O16" s="18" t="s">
        <v>24</v>
      </c>
      <c r="P16" s="21" t="e">
        <f>$E$3*#REF!/#REF!</f>
        <v>#REF!</v>
      </c>
      <c r="Q16" s="19" t="e">
        <f t="shared" si="1"/>
        <v>#REF!</v>
      </c>
      <c r="R16" s="19">
        <v>10</v>
      </c>
      <c r="S16" s="37">
        <f>$E$3*'KREDİKARTI-VAKIFBANK'!E7/'KREDİKARTI-VAKIFBANK'!A7</f>
        <v>11983.333333333334</v>
      </c>
      <c r="T16" s="36">
        <f t="shared" si="5"/>
        <v>1198.3333333333335</v>
      </c>
      <c r="U16" s="36" t="s">
        <v>31</v>
      </c>
      <c r="V16" s="47">
        <f>$E$3*'KREDİKARTI-ZİRAAT'!E5/'KREDİKARTI-ZİRAAT'!A5</f>
        <v>10900</v>
      </c>
      <c r="W16" s="47">
        <f t="shared" si="7"/>
        <v>1090</v>
      </c>
      <c r="X16" s="47" t="s">
        <v>40</v>
      </c>
      <c r="Y16" s="50">
        <f>$E$3*'KREDİKARTI-YKB'!E7/'KREDİKARTI-YKB'!A7</f>
        <v>11983.333333333334</v>
      </c>
      <c r="Z16" s="50">
        <f t="shared" si="4"/>
        <v>1198.3333333333335</v>
      </c>
      <c r="AA16" s="50" t="s">
        <v>31</v>
      </c>
    </row>
    <row r="17" spans="1:27" ht="24.95" customHeight="1" x14ac:dyDescent="0.4">
      <c r="A17" s="4">
        <v>11</v>
      </c>
      <c r="B17" s="5">
        <f>$E$3*'KREDİKARTI-GARANTİ'!E8/'KREDİKARTI-GARANTİ'!A8</f>
        <v>12300</v>
      </c>
      <c r="C17" s="5">
        <f t="shared" si="2"/>
        <v>1118.1818181818182</v>
      </c>
      <c r="D17" s="5" t="s">
        <v>32</v>
      </c>
      <c r="E17" s="10">
        <f>$E$3*'KREDİKARTI-AKBANK'!E6/'KREDİKARTI-AKBANK'!A6</f>
        <v>11716.666666666666</v>
      </c>
      <c r="F17" s="8">
        <f t="shared" si="6"/>
        <v>1065.151515151515</v>
      </c>
      <c r="G17" s="8" t="s">
        <v>41</v>
      </c>
      <c r="H17" s="11">
        <f>$E$3*'KREDİKARTI-İŞBANK'!E11/'KREDİKARTI-İŞBANK'!A11</f>
        <v>13233.333333333334</v>
      </c>
      <c r="I17" s="9">
        <f t="shared" si="3"/>
        <v>1203.030303030303</v>
      </c>
      <c r="J17" s="9">
        <v>11</v>
      </c>
      <c r="K17" s="15"/>
      <c r="L17" s="14"/>
      <c r="M17" s="20">
        <f>$E$3*'KREDİKARTI-YKB'!E5/'KREDİKARTI-YKB'!A5</f>
        <v>11450</v>
      </c>
      <c r="N17" s="18">
        <f>M17/A17</f>
        <v>1040.909090909091</v>
      </c>
      <c r="O17" s="18" t="s">
        <v>25</v>
      </c>
      <c r="P17" s="21" t="e">
        <f>$E$3*#REF!/#REF!</f>
        <v>#REF!</v>
      </c>
      <c r="Q17" s="19" t="e">
        <f t="shared" si="1"/>
        <v>#REF!</v>
      </c>
      <c r="R17" s="19">
        <v>11</v>
      </c>
      <c r="S17" s="37">
        <f>$E$3*'KREDİKARTI-VAKIFBANK'!E8/'KREDİKARTI-VAKIFBANK'!A8</f>
        <v>12283.333333333334</v>
      </c>
      <c r="T17" s="36">
        <f t="shared" si="5"/>
        <v>1116.6666666666667</v>
      </c>
      <c r="U17" s="36" t="s">
        <v>32</v>
      </c>
      <c r="V17" s="47">
        <f>$E$3*'KREDİKARTI-ZİRAAT'!E6/'KREDİKARTI-ZİRAAT'!A6</f>
        <v>11000</v>
      </c>
      <c r="W17" s="47">
        <f t="shared" si="7"/>
        <v>1000</v>
      </c>
      <c r="X17" s="47" t="s">
        <v>41</v>
      </c>
      <c r="Y17" s="50">
        <f>$E$3*'KREDİKARTI-YKB'!E8/'KREDİKARTI-YKB'!A8</f>
        <v>12283.333333333334</v>
      </c>
      <c r="Z17" s="50">
        <f t="shared" si="4"/>
        <v>1116.6666666666667</v>
      </c>
      <c r="AA17" s="50" t="s">
        <v>32</v>
      </c>
    </row>
    <row r="18" spans="1:27" ht="24.95" customHeight="1" x14ac:dyDescent="0.4">
      <c r="A18" s="4">
        <v>12</v>
      </c>
      <c r="B18" s="5">
        <f>$E$3*'KREDİKARTI-GARANTİ'!E9/'KREDİKARTI-GARANTİ'!A9</f>
        <v>12600</v>
      </c>
      <c r="C18" s="5">
        <f>B18/A18</f>
        <v>1050</v>
      </c>
      <c r="D18" s="5" t="s">
        <v>33</v>
      </c>
      <c r="E18" s="10">
        <f>$E$3*'KREDİKARTI-AKBANK'!E7/'KREDİKARTI-AKBANK'!A7</f>
        <v>11983.333333333334</v>
      </c>
      <c r="F18" s="8">
        <f t="shared" si="6"/>
        <v>998.6111111111112</v>
      </c>
      <c r="G18" s="8" t="s">
        <v>42</v>
      </c>
      <c r="H18" s="11">
        <f>$E$3*'KREDİKARTI-İŞBANK'!E12/'KREDİKARTI-İŞBANK'!A12</f>
        <v>13583.333333333334</v>
      </c>
      <c r="I18" s="9">
        <f t="shared" si="3"/>
        <v>1131.9444444444446</v>
      </c>
      <c r="J18" s="9">
        <v>12</v>
      </c>
      <c r="K18" s="15"/>
      <c r="L18" s="14"/>
      <c r="M18" s="20">
        <f>$E$3*'KREDİKARTI-YKB'!E6/'KREDİKARTI-YKB'!A6</f>
        <v>11716.666666666666</v>
      </c>
      <c r="N18" s="18">
        <f>M18/A18</f>
        <v>976.3888888888888</v>
      </c>
      <c r="O18" s="18" t="s">
        <v>26</v>
      </c>
      <c r="P18" s="21" t="e">
        <f>$E$3*#REF!/#REF!</f>
        <v>#REF!</v>
      </c>
      <c r="Q18" s="19" t="e">
        <f t="shared" si="1"/>
        <v>#REF!</v>
      </c>
      <c r="R18" s="19">
        <v>12</v>
      </c>
      <c r="S18" s="37">
        <f>$E$3*'KREDİKARTI-VAKIFBANK'!E9/'KREDİKARTI-VAKIFBANK'!A9</f>
        <v>12583.333333333334</v>
      </c>
      <c r="T18" s="36">
        <f t="shared" si="5"/>
        <v>1048.6111111111111</v>
      </c>
      <c r="U18" s="36" t="s">
        <v>33</v>
      </c>
      <c r="V18" s="47">
        <f>$E$3*'KREDİKARTI-ZİRAAT'!E7/'KREDİKARTI-ZİRAAT'!A7</f>
        <v>11133.333333333334</v>
      </c>
      <c r="W18" s="47">
        <f>V18/A18</f>
        <v>927.77777777777783</v>
      </c>
      <c r="X18" s="47" t="s">
        <v>42</v>
      </c>
      <c r="Y18" s="50">
        <f>$E$3*'KREDİKARTI-YKB'!E9/'KREDİKARTI-YKB'!A9</f>
        <v>12583.333333333334</v>
      </c>
      <c r="Z18" s="50">
        <f t="shared" si="4"/>
        <v>1048.6111111111111</v>
      </c>
      <c r="AA18" s="50" t="s">
        <v>33</v>
      </c>
    </row>
    <row r="19" spans="1:27" ht="15.75" x14ac:dyDescent="0.25">
      <c r="A19" s="32" t="s">
        <v>17</v>
      </c>
    </row>
    <row r="20" spans="1:27" ht="15.75" x14ac:dyDescent="0.25">
      <c r="A20" s="32" t="s">
        <v>22</v>
      </c>
    </row>
  </sheetData>
  <sheetProtection password="CAEB" sheet="1" selectLockedCells="1"/>
  <protectedRanges>
    <protectedRange password="CF33" sqref="E3:G3" name="Range1"/>
  </protectedRanges>
  <mergeCells count="8">
    <mergeCell ref="Y5:Y6"/>
    <mergeCell ref="A5:A6"/>
    <mergeCell ref="A3:B3"/>
    <mergeCell ref="V5:V6"/>
    <mergeCell ref="S5:S6"/>
    <mergeCell ref="H5:H6"/>
    <mergeCell ref="E5:E6"/>
    <mergeCell ref="B5:B6"/>
  </mergeCells>
  <phoneticPr fontId="2" type="noConversion"/>
  <printOptions horizontalCentered="1" verticalCentered="1"/>
  <pageMargins left="0.21" right="0.27" top="0.98425196850393704" bottom="0.98425196850393704" header="0.51181102362204722" footer="0.51181102362204722"/>
  <pageSetup paperSize="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KREDİKARTI-GARANTİ</vt:lpstr>
      <vt:lpstr>KREDİKARTI-AKBANK</vt:lpstr>
      <vt:lpstr>KREDİKARTI-İŞBANK</vt:lpstr>
      <vt:lpstr>KREDİKARTI-VAKIFBANK</vt:lpstr>
      <vt:lpstr>KREDİKARTI-ZİRAAT</vt:lpstr>
      <vt:lpstr>KREDİKARTI-YKB</vt:lpstr>
      <vt:lpstr>KREDİKARTIİCMAL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yalcin.gokalp</dc:creator>
  <cp:lastModifiedBy>Halise Turgut</cp:lastModifiedBy>
  <cp:lastPrinted>2024-01-22T08:11:26Z</cp:lastPrinted>
  <dcterms:created xsi:type="dcterms:W3CDTF">2009-06-16T11:39:05Z</dcterms:created>
  <dcterms:modified xsi:type="dcterms:W3CDTF">2024-02-01T07:26:13Z</dcterms:modified>
</cp:coreProperties>
</file>